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l to be submitted in file 24.03.2021\"/>
    </mc:Choice>
  </mc:AlternateContent>
  <bookViews>
    <workbookView xWindow="0" yWindow="0" windowWidth="24000" windowHeight="9630" activeTab="6"/>
  </bookViews>
  <sheets>
    <sheet name="3.1" sheetId="1" r:id="rId1"/>
    <sheet name="3.2" sheetId="3" r:id="rId2"/>
    <sheet name="3.3" sheetId="2" r:id="rId3"/>
    <sheet name="3.4" sheetId="4" r:id="rId4"/>
    <sheet name=" 3.4 (Contd.)" sheetId="5" r:id="rId5"/>
    <sheet name="3.5" sheetId="6" r:id="rId6"/>
    <sheet name=" 3.6 (A&amp;B)" sheetId="7" r:id="rId7"/>
  </sheets>
  <definedNames>
    <definedName name="_xlnm.Print_Area" localSheetId="5">'3.5'!$A$21:$G$39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B9" i="3"/>
  <c r="B10" i="3"/>
  <c r="B11" i="3"/>
  <c r="B12" i="3"/>
  <c r="B13" i="3"/>
  <c r="B14" i="3"/>
  <c r="B15" i="3"/>
  <c r="B16" i="3"/>
  <c r="B17" i="3"/>
  <c r="C16" i="1" l="1"/>
  <c r="D16" i="1"/>
  <c r="E16" i="1"/>
  <c r="F16" i="1"/>
  <c r="C15" i="1"/>
  <c r="D15" i="1"/>
  <c r="E15" i="1"/>
  <c r="F15" i="1"/>
  <c r="B8" i="3" l="1"/>
  <c r="C9" i="3"/>
  <c r="C10" i="3"/>
  <c r="C11" i="3"/>
  <c r="C12" i="3"/>
  <c r="C13" i="3"/>
  <c r="C14" i="3"/>
  <c r="C15" i="3"/>
  <c r="C16" i="3"/>
  <c r="C17" i="3"/>
  <c r="C8" i="3"/>
  <c r="C19" i="3" l="1"/>
  <c r="C18" i="3"/>
  <c r="G25" i="6"/>
  <c r="G43" i="7" l="1"/>
  <c r="F43" i="7"/>
  <c r="D43" i="7"/>
  <c r="C43" i="7"/>
  <c r="B43" i="7"/>
  <c r="G42" i="7"/>
  <c r="F42" i="7"/>
  <c r="D42" i="7"/>
  <c r="C42" i="7"/>
  <c r="B42" i="7"/>
  <c r="E41" i="7"/>
  <c r="E40" i="7"/>
  <c r="H40" i="7" s="1"/>
  <c r="E39" i="7"/>
  <c r="H39" i="7" s="1"/>
  <c r="E38" i="7"/>
  <c r="E37" i="7"/>
  <c r="H37" i="7" s="1"/>
  <c r="E36" i="7"/>
  <c r="H36" i="7" s="1"/>
  <c r="E35" i="7"/>
  <c r="H35" i="7" s="1"/>
  <c r="E34" i="7"/>
  <c r="H34" i="7" s="1"/>
  <c r="E33" i="7"/>
  <c r="H33" i="7" s="1"/>
  <c r="E32" i="7"/>
  <c r="H32" i="7" s="1"/>
  <c r="H19" i="7"/>
  <c r="G19" i="7"/>
  <c r="F19" i="7"/>
  <c r="D19" i="7"/>
  <c r="C19" i="7"/>
  <c r="B19" i="7"/>
  <c r="H18" i="7"/>
  <c r="G18" i="7"/>
  <c r="F18" i="7"/>
  <c r="D18" i="7"/>
  <c r="C18" i="7"/>
  <c r="B18" i="7"/>
  <c r="E17" i="7"/>
  <c r="I17" i="7" s="1"/>
  <c r="E16" i="7"/>
  <c r="E15" i="7"/>
  <c r="E14" i="7"/>
  <c r="E13" i="7"/>
  <c r="I13" i="7" s="1"/>
  <c r="E12" i="7"/>
  <c r="E11" i="7"/>
  <c r="I11" i="7" s="1"/>
  <c r="E10" i="7"/>
  <c r="I10" i="7" s="1"/>
  <c r="E9" i="7"/>
  <c r="I9" i="7" s="1"/>
  <c r="E8" i="7"/>
  <c r="I14" i="7" l="1"/>
  <c r="E19" i="7"/>
  <c r="I35" i="7"/>
  <c r="I8" i="7"/>
  <c r="E43" i="7"/>
  <c r="I37" i="7"/>
  <c r="I33" i="7"/>
  <c r="I40" i="7"/>
  <c r="I34" i="7"/>
  <c r="H38" i="7"/>
  <c r="I12" i="7"/>
  <c r="I16" i="7"/>
  <c r="H41" i="7"/>
  <c r="E18" i="7"/>
  <c r="E42" i="7"/>
  <c r="I15" i="7"/>
  <c r="I32" i="7" l="1"/>
  <c r="I39" i="7"/>
  <c r="H42" i="7"/>
  <c r="H43" i="7"/>
  <c r="I41" i="7"/>
  <c r="I38" i="7"/>
  <c r="I18" i="7"/>
  <c r="I19" i="7"/>
  <c r="I36" i="7"/>
  <c r="I42" i="7" l="1"/>
  <c r="I43" i="7"/>
  <c r="C17" i="5" l="1"/>
  <c r="D17" i="5"/>
  <c r="E17" i="5"/>
  <c r="F17" i="5"/>
  <c r="G17" i="5"/>
  <c r="B17" i="5"/>
  <c r="D36" i="6"/>
  <c r="C36" i="6"/>
  <c r="B36" i="6"/>
  <c r="E35" i="6"/>
  <c r="D35" i="6"/>
  <c r="C35" i="6"/>
  <c r="B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F25" i="6"/>
  <c r="G36" i="6" l="1"/>
  <c r="F35" i="6"/>
  <c r="F36" i="6"/>
  <c r="G35" i="6"/>
  <c r="G16" i="5"/>
  <c r="F16" i="5"/>
  <c r="E16" i="5"/>
  <c r="D16" i="5"/>
  <c r="C16" i="5"/>
  <c r="B16" i="5"/>
  <c r="H17" i="4" l="1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F9" i="3" l="1"/>
  <c r="F10" i="3"/>
  <c r="F11" i="3"/>
  <c r="F12" i="3"/>
  <c r="F13" i="3"/>
  <c r="F14" i="3"/>
  <c r="F15" i="3"/>
  <c r="F16" i="3"/>
  <c r="F17" i="3"/>
  <c r="F8" i="3"/>
  <c r="E9" i="3"/>
  <c r="E10" i="3"/>
  <c r="E11" i="3"/>
  <c r="E12" i="3"/>
  <c r="E13" i="3"/>
  <c r="E14" i="3"/>
  <c r="E15" i="3"/>
  <c r="E16" i="3"/>
  <c r="E17" i="3"/>
  <c r="E8" i="3"/>
  <c r="D9" i="3"/>
  <c r="D10" i="3"/>
  <c r="G10" i="3" s="1"/>
  <c r="D11" i="3"/>
  <c r="G11" i="3" s="1"/>
  <c r="D12" i="3"/>
  <c r="D13" i="3"/>
  <c r="D14" i="3"/>
  <c r="D16" i="3"/>
  <c r="D17" i="3"/>
  <c r="D8" i="3"/>
  <c r="G9" i="3" l="1"/>
  <c r="D19" i="3"/>
  <c r="D18" i="3"/>
  <c r="G17" i="3"/>
  <c r="G14" i="3"/>
  <c r="G12" i="3"/>
  <c r="G16" i="3"/>
  <c r="E19" i="3"/>
  <c r="E18" i="3"/>
  <c r="G13" i="3"/>
  <c r="G15" i="3"/>
  <c r="F19" i="3"/>
  <c r="F18" i="3"/>
  <c r="B19" i="3"/>
  <c r="G8" i="3"/>
  <c r="B18" i="3"/>
  <c r="G19" i="3" l="1"/>
  <c r="G18" i="3"/>
  <c r="G14" i="2" l="1"/>
  <c r="C16" i="2"/>
  <c r="E16" i="2"/>
  <c r="F16" i="2"/>
  <c r="C15" i="2"/>
  <c r="E15" i="2"/>
  <c r="F15" i="2"/>
  <c r="B15" i="2"/>
  <c r="G6" i="2"/>
  <c r="G7" i="2"/>
  <c r="G8" i="2"/>
  <c r="G9" i="2"/>
  <c r="G10" i="2"/>
  <c r="G11" i="2"/>
  <c r="G12" i="2"/>
  <c r="G13" i="2"/>
  <c r="G5" i="2"/>
  <c r="B16" i="2"/>
  <c r="D13" i="2"/>
  <c r="D15" i="2" s="1"/>
  <c r="D12" i="2"/>
  <c r="D11" i="2"/>
  <c r="D10" i="2"/>
  <c r="D9" i="2"/>
  <c r="D8" i="2"/>
  <c r="D7" i="2"/>
  <c r="D6" i="2"/>
  <c r="D5" i="2"/>
  <c r="D16" i="2" s="1"/>
  <c r="G16" i="2" l="1"/>
  <c r="G15" i="2"/>
  <c r="B15" i="1"/>
  <c r="B16" i="1" l="1"/>
</calcChain>
</file>

<file path=xl/sharedStrings.xml><?xml version="1.0" encoding="utf-8"?>
<sst xmlns="http://schemas.openxmlformats.org/spreadsheetml/2006/main" count="220" uniqueCount="110">
  <si>
    <t>Year</t>
  </si>
  <si>
    <t>Coking</t>
  </si>
  <si>
    <t>Non-coking</t>
  </si>
  <si>
    <t>Total</t>
  </si>
  <si>
    <t>4=(2)+(3)</t>
  </si>
  <si>
    <t>Hydro</t>
  </si>
  <si>
    <t>Nuclear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</si>
  <si>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</si>
  <si>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</si>
  <si>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</si>
  <si>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</si>
  <si>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</si>
  <si>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</si>
  <si>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</si>
  <si>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</si>
  <si>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</si>
  <si>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 (P)</t>
  </si>
  <si>
    <t>Growth rate of 2019-20 over 2018-19 (%)</t>
  </si>
  <si>
    <t>CAGR 2010-11 to 2019-20 (%)</t>
  </si>
  <si>
    <t>Sources:</t>
  </si>
  <si>
    <t xml:space="preserve">1.   Ministry of Coal </t>
  </si>
  <si>
    <t>2.  Ministry of Petroleum &amp; Natural Gas</t>
  </si>
  <si>
    <t>3.  Central  Electricity  Authority</t>
  </si>
  <si>
    <t>Lignite</t>
  </si>
  <si>
    <t>Crude Oil</t>
  </si>
  <si>
    <t>Natural Gas</t>
  </si>
  <si>
    <t>Table  3.1 : Yearwise Production of Energy Resources in Physical Units</t>
  </si>
  <si>
    <t>Lignite 
(million tonnes)</t>
  </si>
  <si>
    <t>Natural Gas
 (Billion Cubic Metres)</t>
  </si>
  <si>
    <t>Crude Oil
 (million tonnes)</t>
  </si>
  <si>
    <t>(P): Provisional</t>
  </si>
  <si>
    <t>Source :  Office of Coal Controller of India</t>
  </si>
  <si>
    <t>Public</t>
  </si>
  <si>
    <t>Private</t>
  </si>
  <si>
    <t>7=(5)+(6)</t>
  </si>
  <si>
    <t>Coal
 (million tonnes)</t>
  </si>
  <si>
    <t>2019-20(P)</t>
  </si>
  <si>
    <t xml:space="preserve">                     (in Petajoules) @ </t>
  </si>
  <si>
    <t xml:space="preserve">Coal  </t>
  </si>
  <si>
    <t>7= 2 to 6</t>
  </si>
  <si>
    <t>(P): provisional</t>
  </si>
  <si>
    <t xml:space="preserve">@ Conversion factors have been applied to convert production of primary sources of  energy into petajoules </t>
  </si>
  <si>
    <t>1.  Office of Coal Controller, Ministry of Coal</t>
  </si>
  <si>
    <t xml:space="preserve">Table 3.2 : Yearwise Production of Energy Resources in Energy Units                 </t>
  </si>
  <si>
    <t>* Electricity from hydro, Nuclear and other Renwable energy  sources from utilities</t>
  </si>
  <si>
    <t>Electricity
(Hydro, Nuclear and RES)</t>
  </si>
  <si>
    <t>Electricity (Hydro, Nuclear and RES)
 (GWh)</t>
  </si>
  <si>
    <t xml:space="preserve">                                             (Million Tonnes)</t>
  </si>
  <si>
    <t>Light distillates</t>
  </si>
  <si>
    <t>Middle distillates</t>
  </si>
  <si>
    <t>LPG</t>
  </si>
  <si>
    <t>MG</t>
  </si>
  <si>
    <t>Naphtha</t>
  </si>
  <si>
    <t xml:space="preserve">Kerosene </t>
  </si>
  <si>
    <t>ATF</t>
  </si>
  <si>
    <t>HSD</t>
  </si>
  <si>
    <t>LDO</t>
  </si>
  <si>
    <t>Growth rate of 2019-20  over 2018-19(%)</t>
  </si>
  <si>
    <t>(p) : Provisional</t>
  </si>
  <si>
    <t>LPG=Liquified Petroleum Gas, MG= Motor Gasoline, ATF= Aviation Turbine Fuel</t>
  </si>
  <si>
    <t>HSD= High Speed Diesel Oil, LDO=  Light Diesel Oil</t>
  </si>
  <si>
    <t xml:space="preserve">Source : Ministry of Petroleum &amp; Natural Gas.     </t>
  </si>
  <si>
    <t>Table   3.4: Yearwise Domestic Production of  Petroleum  Products</t>
  </si>
  <si>
    <t xml:space="preserve">                                        (Million Tonnes)</t>
  </si>
  <si>
    <t>Heavy ends</t>
  </si>
  <si>
    <t xml:space="preserve"> (Million Tonnes)</t>
  </si>
  <si>
    <t>Others*</t>
  </si>
  <si>
    <t>Fuel oil</t>
  </si>
  <si>
    <t>Lubes</t>
  </si>
  <si>
    <t>Pet. Coke</t>
  </si>
  <si>
    <t>Bitumen</t>
  </si>
  <si>
    <t>Growth rate of 2019-20 over 2018-19(%)</t>
  </si>
  <si>
    <t xml:space="preserve">     Lubes= Lubricant, Pet.Coke= Petroleum Coke</t>
  </si>
  <si>
    <t>$: Includes other Light distillates from 2006-07</t>
  </si>
  <si>
    <t>* Others include VGO, Benzene, MTO, CBFS, Sulphur, Waxes, MTBE &amp; Reformate, etc.</t>
  </si>
  <si>
    <t xml:space="preserve">Table  3.4 (Contd.):  Yearwise Domestic Production of  Petroleum  Products                                            </t>
  </si>
  <si>
    <t xml:space="preserve">                                (in Billion Cubic Metres)</t>
  </si>
  <si>
    <t>Gross Production</t>
  </si>
  <si>
    <t>Flared</t>
  </si>
  <si>
    <t>P : Provisional</t>
  </si>
  <si>
    <t>Table  3.5 : Yearwise Gross and Net Production of Natural Gas</t>
  </si>
  <si>
    <t>Internal Consumption</t>
  </si>
  <si>
    <t>Losses</t>
  </si>
  <si>
    <t>Net Production   
 ( For Sales)</t>
  </si>
  <si>
    <t>Net Production 
(For Consumption)</t>
  </si>
  <si>
    <t>6=2-3-4-5</t>
  </si>
  <si>
    <t>7=2-4-5</t>
  </si>
  <si>
    <t>**</t>
  </si>
  <si>
    <t>-</t>
  </si>
  <si>
    <t>**:Included in Internal consumption</t>
  </si>
  <si>
    <t>Total may not tally due to rounding off.</t>
  </si>
  <si>
    <t>(Giga Watt hour=10^6  Kilo Watt hour)</t>
  </si>
  <si>
    <t>Utilities</t>
  </si>
  <si>
    <t>Thermal</t>
  </si>
  <si>
    <t>RES*</t>
  </si>
  <si>
    <t>Steam</t>
  </si>
  <si>
    <t>Diesel</t>
  </si>
  <si>
    <t>Gas</t>
  </si>
  <si>
    <t>CAGR 2010-11 to 2019-20(%)</t>
  </si>
  <si>
    <t xml:space="preserve"> (P)-Provisional</t>
  </si>
  <si>
    <t xml:space="preserve">Source : Central Electricity Authority.        </t>
  </si>
  <si>
    <t>(Giga Watt hour= 10^6 x Kilo Watt hour)</t>
  </si>
  <si>
    <t>Non-Utilities</t>
  </si>
  <si>
    <t>Grand Total</t>
  </si>
  <si>
    <t>* RES: Renewable Energy Sources excluding hydro</t>
  </si>
  <si>
    <t xml:space="preserve">Table 3.6 (A): Yearwise Gross Generation of Electricity from Utilities </t>
  </si>
  <si>
    <t xml:space="preserve">Table 3.6 (B) : Yearwise Gross Generation of Electricity from Non-Utilities </t>
  </si>
  <si>
    <t>* Electricity from Hydro, Nuclear and other Renewable energy sources from utilities
#For Natural Gas Gross Production is reported</t>
  </si>
  <si>
    <t>Table  3.3 : Yearwise Production of Coal - Typewise and Sectorwise</t>
  </si>
  <si>
    <t>14 = Sum ( 2- 13)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</si>
</sst>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00"/>
    <numFmt numFmtId="167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1" fillId="0" borderId="0"/>
    <xf numFmtId="0" fontId="22" fillId="0" borderId="0"/>
  </cellStyleXfs>
  <cellXfs count="233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/>
    <xf numFmtId="2" fontId="3" fillId="2" borderId="10" xfId="1" applyNumberFormat="1" applyFont="1" applyFill="1" applyBorder="1" applyAlignment="1">
      <alignment horizontal="right" vertical="center"/>
    </xf>
    <xf numFmtId="0" fontId="0" fillId="0" borderId="0" xfId="0" applyBorder="1"/>
    <xf numFmtId="43" fontId="0" fillId="0" borderId="0" xfId="0" applyNumberFormat="1" applyBorder="1"/>
    <xf numFmtId="3" fontId="5" fillId="2" borderId="0" xfId="0" applyNumberFormat="1" applyFont="1" applyFill="1" applyBorder="1"/>
    <xf numFmtId="164" fontId="5" fillId="2" borderId="0" xfId="1" quotePrefix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right" vertical="center"/>
    </xf>
    <xf numFmtId="0" fontId="0" fillId="0" borderId="11" xfId="0" applyBorder="1"/>
    <xf numFmtId="2" fontId="3" fillId="0" borderId="0" xfId="1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4" fontId="5" fillId="2" borderId="0" xfId="0" applyNumberFormat="1" applyFont="1" applyFill="1" applyBorder="1"/>
    <xf numFmtId="0" fontId="5" fillId="2" borderId="0" xfId="0" applyFont="1" applyFill="1" applyBorder="1"/>
    <xf numFmtId="2" fontId="5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2" fontId="16" fillId="0" borderId="0" xfId="4" applyNumberFormat="1" applyFont="1" applyBorder="1" applyAlignment="1">
      <alignment horizontal="left"/>
    </xf>
    <xf numFmtId="2" fontId="16" fillId="0" borderId="0" xfId="4" quotePrefix="1" applyNumberFormat="1" applyFont="1" applyBorder="1"/>
    <xf numFmtId="2" fontId="16" fillId="0" borderId="0" xfId="4" applyNumberFormat="1" applyFont="1" applyBorder="1"/>
    <xf numFmtId="2" fontId="24" fillId="0" borderId="0" xfId="4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5" applyFont="1" applyFill="1" applyAlignment="1">
      <alignment vertical="center"/>
    </xf>
    <xf numFmtId="0" fontId="26" fillId="0" borderId="0" xfId="0" applyFont="1" applyFill="1"/>
    <xf numFmtId="0" fontId="27" fillId="0" borderId="0" xfId="0" applyFont="1"/>
    <xf numFmtId="0" fontId="15" fillId="0" borderId="0" xfId="0" applyFont="1"/>
    <xf numFmtId="4" fontId="0" fillId="0" borderId="0" xfId="0" applyNumberFormat="1"/>
    <xf numFmtId="1" fontId="25" fillId="0" borderId="0" xfId="4" applyNumberFormat="1" applyFont="1" applyBorder="1" applyAlignment="1">
      <alignment horizontal="right"/>
    </xf>
    <xf numFmtId="166" fontId="0" fillId="0" borderId="0" xfId="0" applyNumberFormat="1"/>
    <xf numFmtId="0" fontId="24" fillId="0" borderId="0" xfId="5" applyFont="1" applyFill="1" applyAlignment="1">
      <alignment vertical="center"/>
    </xf>
    <xf numFmtId="0" fontId="20" fillId="0" borderId="0" xfId="0" applyFont="1" applyAlignment="1">
      <alignment wrapText="1"/>
    </xf>
    <xf numFmtId="0" fontId="5" fillId="0" borderId="0" xfId="0" applyFont="1" applyBorder="1" applyAlignment="1"/>
    <xf numFmtId="3" fontId="0" fillId="0" borderId="0" xfId="0" applyNumberFormat="1"/>
    <xf numFmtId="43" fontId="0" fillId="0" borderId="0" xfId="0" applyNumberFormat="1"/>
    <xf numFmtId="0" fontId="29" fillId="0" borderId="0" xfId="0" applyFont="1"/>
    <xf numFmtId="165" fontId="0" fillId="0" borderId="0" xfId="0" applyNumberFormat="1"/>
    <xf numFmtId="0" fontId="5" fillId="0" borderId="0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165" fontId="5" fillId="0" borderId="13" xfId="1" applyNumberFormat="1" applyFont="1" applyBorder="1"/>
    <xf numFmtId="2" fontId="3" fillId="0" borderId="13" xfId="1" applyNumberFormat="1" applyFont="1" applyBorder="1" applyAlignment="1">
      <alignment horizontal="right" vertical="center"/>
    </xf>
    <xf numFmtId="2" fontId="3" fillId="2" borderId="13" xfId="1" applyNumberFormat="1" applyFont="1" applyFill="1" applyBorder="1" applyAlignment="1">
      <alignment horizontal="right" vertical="center"/>
    </xf>
    <xf numFmtId="1" fontId="0" fillId="0" borderId="0" xfId="0" applyNumberFormat="1"/>
    <xf numFmtId="167" fontId="0" fillId="0" borderId="0" xfId="0" applyNumberFormat="1" applyBorder="1"/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/>
    <xf numFmtId="2" fontId="5" fillId="2" borderId="9" xfId="1" applyNumberFormat="1" applyFont="1" applyFill="1" applyBorder="1" applyAlignment="1">
      <alignment horizontal="right"/>
    </xf>
    <xf numFmtId="2" fontId="5" fillId="2" borderId="8" xfId="0" applyNumberFormat="1" applyFont="1" applyFill="1" applyBorder="1"/>
    <xf numFmtId="4" fontId="5" fillId="2" borderId="8" xfId="0" applyNumberFormat="1" applyFont="1" applyFill="1" applyBorder="1"/>
    <xf numFmtId="2" fontId="5" fillId="2" borderId="8" xfId="1" applyNumberFormat="1" applyFont="1" applyFill="1" applyBorder="1" applyAlignment="1">
      <alignment horizontal="right" vertical="center"/>
    </xf>
    <xf numFmtId="0" fontId="5" fillId="2" borderId="10" xfId="0" applyFont="1" applyFill="1" applyBorder="1"/>
    <xf numFmtId="2" fontId="5" fillId="2" borderId="5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2" fontId="3" fillId="2" borderId="6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2" fontId="3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2" borderId="14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right" vertical="center" wrapText="1"/>
    </xf>
    <xf numFmtId="2" fontId="3" fillId="2" borderId="10" xfId="0" applyNumberFormat="1" applyFont="1" applyFill="1" applyBorder="1" applyAlignment="1">
      <alignment horizontal="right" vertical="center" wrapText="1"/>
    </xf>
    <xf numFmtId="165" fontId="5" fillId="2" borderId="0" xfId="1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1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2" borderId="9" xfId="1" applyNumberFormat="1" applyFont="1" applyFill="1" applyBorder="1" applyAlignment="1">
      <alignment vertical="center"/>
    </xf>
    <xf numFmtId="2" fontId="5" fillId="2" borderId="8" xfId="1" applyNumberFormat="1" applyFont="1" applyFill="1" applyBorder="1" applyAlignment="1"/>
    <xf numFmtId="2" fontId="5" fillId="2" borderId="9" xfId="0" applyNumberFormat="1" applyFont="1" applyFill="1" applyBorder="1"/>
    <xf numFmtId="2" fontId="16" fillId="2" borderId="9" xfId="0" applyNumberFormat="1" applyFont="1" applyFill="1" applyBorder="1"/>
    <xf numFmtId="2" fontId="5" fillId="2" borderId="9" xfId="1" applyNumberFormat="1" applyFont="1" applyFill="1" applyBorder="1" applyAlignment="1"/>
    <xf numFmtId="0" fontId="5" fillId="2" borderId="5" xfId="0" applyFont="1" applyFill="1" applyBorder="1"/>
    <xf numFmtId="0" fontId="8" fillId="2" borderId="0" xfId="0" applyFont="1" applyFill="1"/>
    <xf numFmtId="2" fontId="9" fillId="2" borderId="0" xfId="1" applyNumberFormat="1" applyFont="1" applyFill="1" applyBorder="1" applyAlignment="1">
      <alignment horizontal="right" vertical="center"/>
    </xf>
    <xf numFmtId="165" fontId="10" fillId="2" borderId="0" xfId="1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6" fillId="2" borderId="13" xfId="0" applyFont="1" applyFill="1" applyBorder="1"/>
    <xf numFmtId="2" fontId="5" fillId="2" borderId="2" xfId="1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>
      <alignment horizontal="right"/>
    </xf>
    <xf numFmtId="2" fontId="5" fillId="2" borderId="13" xfId="1" applyNumberFormat="1" applyFont="1" applyFill="1" applyBorder="1" applyAlignment="1">
      <alignment horizontal="right"/>
    </xf>
    <xf numFmtId="2" fontId="5" fillId="2" borderId="8" xfId="1" applyNumberFormat="1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4" xfId="0" applyFont="1" applyFill="1" applyBorder="1"/>
    <xf numFmtId="2" fontId="5" fillId="2" borderId="14" xfId="1" applyNumberFormat="1" applyFont="1" applyFill="1" applyBorder="1" applyAlignment="1">
      <alignment horizontal="right"/>
    </xf>
    <xf numFmtId="2" fontId="5" fillId="2" borderId="5" xfId="1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/>
    <xf numFmtId="0" fontId="15" fillId="2" borderId="11" xfId="0" applyFont="1" applyFill="1" applyBorder="1"/>
    <xf numFmtId="0" fontId="15" fillId="2" borderId="1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right"/>
    </xf>
    <xf numFmtId="4" fontId="5" fillId="2" borderId="9" xfId="1" applyNumberFormat="1" applyFont="1" applyFill="1" applyBorder="1" applyAlignment="1">
      <alignment horizontal="right"/>
    </xf>
    <xf numFmtId="2" fontId="16" fillId="2" borderId="1" xfId="1" applyNumberFormat="1" applyFont="1" applyFill="1" applyBorder="1" applyAlignment="1">
      <alignment horizontal="right"/>
    </xf>
    <xf numFmtId="2" fontId="16" fillId="2" borderId="8" xfId="1" applyNumberFormat="1" applyFont="1" applyFill="1" applyBorder="1" applyAlignment="1">
      <alignment horizontal="right"/>
    </xf>
    <xf numFmtId="2" fontId="16" fillId="2" borderId="5" xfId="1" applyNumberFormat="1" applyFont="1" applyFill="1" applyBorder="1" applyAlignment="1">
      <alignment horizontal="right"/>
    </xf>
    <xf numFmtId="165" fontId="17" fillId="2" borderId="0" xfId="1" applyNumberFormat="1" applyFont="1" applyFill="1" applyBorder="1" applyAlignment="1">
      <alignment horizontal="left" vertical="top"/>
    </xf>
    <xf numFmtId="165" fontId="17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9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5" fillId="2" borderId="1" xfId="2" quotePrefix="1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/>
    </xf>
    <xf numFmtId="4" fontId="5" fillId="2" borderId="4" xfId="2" applyNumberFormat="1" applyFont="1" applyFill="1" applyBorder="1" applyAlignment="1">
      <alignment horizontal="right"/>
    </xf>
    <xf numFmtId="4" fontId="5" fillId="2" borderId="9" xfId="2" applyNumberFormat="1" applyFont="1" applyFill="1" applyBorder="1" applyAlignment="1">
      <alignment horizontal="right"/>
    </xf>
    <xf numFmtId="4" fontId="5" fillId="2" borderId="8" xfId="2" quotePrefix="1" applyNumberFormat="1" applyFont="1" applyFill="1" applyBorder="1" applyAlignment="1">
      <alignment horizontal="right"/>
    </xf>
    <xf numFmtId="4" fontId="5" fillId="2" borderId="8" xfId="2" applyNumberFormat="1" applyFont="1" applyFill="1" applyBorder="1" applyAlignment="1">
      <alignment horizontal="right"/>
    </xf>
    <xf numFmtId="0" fontId="5" fillId="2" borderId="13" xfId="3" applyFont="1" applyFill="1" applyBorder="1"/>
    <xf numFmtId="4" fontId="5" fillId="2" borderId="10" xfId="2" applyNumberFormat="1" applyFont="1" applyFill="1" applyBorder="1" applyAlignment="1">
      <alignment horizontal="right"/>
    </xf>
    <xf numFmtId="4" fontId="5" fillId="2" borderId="5" xfId="2" applyNumberFormat="1" applyFont="1" applyFill="1" applyBorder="1" applyAlignment="1">
      <alignment horizontal="right"/>
    </xf>
    <xf numFmtId="2" fontId="23" fillId="2" borderId="5" xfId="1" applyNumberFormat="1" applyFont="1" applyFill="1" applyBorder="1" applyAlignment="1">
      <alignment horizontal="right" vertical="center"/>
    </xf>
    <xf numFmtId="2" fontId="23" fillId="2" borderId="6" xfId="0" applyNumberFormat="1" applyFont="1" applyFill="1" applyBorder="1" applyAlignment="1">
      <alignment horizontal="right" vertical="center" wrapText="1"/>
    </xf>
    <xf numFmtId="2" fontId="23" fillId="2" borderId="6" xfId="0" quotePrefix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5" applyFont="1" applyFill="1" applyAlignment="1">
      <alignment vertical="center"/>
    </xf>
    <xf numFmtId="165" fontId="17" fillId="2" borderId="0" xfId="2" applyNumberFormat="1" applyFont="1" applyFill="1" applyAlignment="1">
      <alignment horizontal="right" vertical="center"/>
    </xf>
    <xf numFmtId="2" fontId="16" fillId="2" borderId="0" xfId="4" applyNumberFormat="1" applyFont="1" applyFill="1" applyBorder="1" applyAlignment="1">
      <alignment horizontal="left"/>
    </xf>
    <xf numFmtId="2" fontId="16" fillId="2" borderId="0" xfId="4" quotePrefix="1" applyNumberFormat="1" applyFont="1" applyFill="1" applyBorder="1"/>
    <xf numFmtId="2" fontId="16" fillId="2" borderId="0" xfId="4" applyNumberFormat="1" applyFont="1" applyFill="1" applyBorder="1"/>
    <xf numFmtId="2" fontId="24" fillId="2" borderId="0" xfId="4" applyNumberFormat="1" applyFont="1" applyFill="1" applyBorder="1" applyAlignment="1">
      <alignment horizontal="right"/>
    </xf>
    <xf numFmtId="2" fontId="24" fillId="2" borderId="0" xfId="4" applyNumberFormat="1" applyFont="1" applyFill="1" applyBorder="1"/>
    <xf numFmtId="0" fontId="26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3" fillId="2" borderId="15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/>
    <xf numFmtId="165" fontId="5" fillId="2" borderId="9" xfId="1" applyNumberFormat="1" applyFont="1" applyFill="1" applyBorder="1"/>
    <xf numFmtId="165" fontId="5" fillId="2" borderId="8" xfId="1" applyNumberFormat="1" applyFont="1" applyFill="1" applyBorder="1"/>
    <xf numFmtId="3" fontId="5" fillId="2" borderId="9" xfId="0" applyNumberFormat="1" applyFont="1" applyFill="1" applyBorder="1"/>
    <xf numFmtId="165" fontId="5" fillId="2" borderId="0" xfId="1" applyNumberFormat="1" applyFont="1" applyFill="1" applyBorder="1"/>
    <xf numFmtId="3" fontId="5" fillId="2" borderId="5" xfId="0" applyNumberFormat="1" applyFont="1" applyFill="1" applyBorder="1"/>
    <xf numFmtId="0" fontId="6" fillId="2" borderId="0" xfId="0" applyFont="1" applyFill="1" applyBorder="1" applyAlignment="1">
      <alignment vertical="top"/>
    </xf>
    <xf numFmtId="2" fontId="14" fillId="2" borderId="0" xfId="0" applyNumberFormat="1" applyFont="1" applyFill="1"/>
    <xf numFmtId="0" fontId="14" fillId="2" borderId="0" xfId="0" applyFont="1" applyFill="1"/>
    <xf numFmtId="0" fontId="0" fillId="2" borderId="0" xfId="0" applyFill="1" applyAlignment="1">
      <alignment wrapText="1"/>
    </xf>
    <xf numFmtId="165" fontId="0" fillId="2" borderId="0" xfId="0" applyNumberFormat="1" applyFill="1"/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quotePrefix="1" applyFont="1" applyFill="1" applyAlignment="1">
      <alignment horizontal="left" vertical="top" wrapText="1"/>
    </xf>
    <xf numFmtId="0" fontId="11" fillId="2" borderId="11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top"/>
    </xf>
    <xf numFmtId="0" fontId="12" fillId="2" borderId="8" xfId="0" applyFont="1" applyFill="1" applyBorder="1"/>
    <xf numFmtId="0" fontId="12" fillId="2" borderId="5" xfId="0" applyFont="1" applyFill="1" applyBorder="1"/>
    <xf numFmtId="0" fontId="9" fillId="2" borderId="4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17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1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/>
    </xf>
    <xf numFmtId="0" fontId="16" fillId="2" borderId="3" xfId="0" applyFont="1" applyFill="1" applyBorder="1" applyAlignment="1"/>
  </cellXfs>
  <cellStyles count="6">
    <cellStyle name="Comma" xfId="1" builtinId="3"/>
    <cellStyle name="Comma 2" xfId="2"/>
    <cellStyle name="Normal" xfId="0" builtinId="0"/>
    <cellStyle name="Normal 6" xfId="4"/>
    <cellStyle name="Normal_IV.3" xfId="5"/>
    <cellStyle name="Normal_XVII.1" xfId="3"/>
  </cellStyles>
  <dxfs count="0"/>
  <tableStyles count="0" defaultTableStyle="TableStyleMedium2" defaultPivotStyle="PivotStyleLight16"/>
  <colors>
    <mruColors>
      <color rgb="FFEA4444"/>
      <color rgb="FFA93B2F"/>
      <color rgb="FF1D93AB"/>
      <color rgb="FF3211F7"/>
      <color rgb="FFE11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3"/>
  <sheetViews>
    <sheetView showGridLines="0" workbookViewId="0">
      <selection activeCell="K16" sqref="K16"/>
    </sheetView>
  </sheetViews>
  <sheetFormatPr defaultRowHeight="15" x14ac:dyDescent="0.25"/>
  <cols>
    <col min="1" max="1" width="13.140625" customWidth="1"/>
    <col min="2" max="2" width="12.5703125" customWidth="1"/>
    <col min="3" max="3" width="11" customWidth="1"/>
    <col min="4" max="4" width="13.140625" customWidth="1"/>
    <col min="5" max="5" width="12" bestFit="1" customWidth="1"/>
    <col min="6" max="6" width="14.140625" customWidth="1"/>
    <col min="11" max="11" width="17" customWidth="1"/>
    <col min="12" max="12" width="12" customWidth="1"/>
    <col min="13" max="14" width="9.5703125" bestFit="1" customWidth="1"/>
  </cols>
  <sheetData>
    <row r="1" spans="1:6" x14ac:dyDescent="0.25">
      <c r="A1" s="187" t="s">
        <v>26</v>
      </c>
      <c r="B1" s="187"/>
      <c r="C1" s="187"/>
      <c r="D1" s="187"/>
      <c r="E1" s="187"/>
      <c r="F1" s="187"/>
    </row>
    <row r="2" spans="1:6" ht="29.25" customHeight="1" x14ac:dyDescent="0.25">
      <c r="A2" s="187"/>
      <c r="B2" s="187"/>
      <c r="C2" s="187"/>
      <c r="D2" s="187"/>
      <c r="E2" s="187"/>
      <c r="F2" s="187"/>
    </row>
    <row r="3" spans="1:6" s="1" customFormat="1" ht="59.25" customHeight="1" x14ac:dyDescent="0.25">
      <c r="A3" s="59" t="s">
        <v>0</v>
      </c>
      <c r="B3" s="60" t="s">
        <v>35</v>
      </c>
      <c r="C3" s="61" t="s">
        <v>27</v>
      </c>
      <c r="D3" s="62" t="s">
        <v>29</v>
      </c>
      <c r="E3" s="62" t="s">
        <v>28</v>
      </c>
      <c r="F3" s="62" t="s">
        <v>46</v>
      </c>
    </row>
    <row r="4" spans="1:6" x14ac:dyDescent="0.25">
      <c r="A4" s="63">
        <v>1</v>
      </c>
      <c r="B4" s="64">
        <v>2</v>
      </c>
      <c r="C4" s="63">
        <v>3</v>
      </c>
      <c r="D4" s="64">
        <v>4</v>
      </c>
      <c r="E4" s="63">
        <v>5</v>
      </c>
      <c r="F4" s="64">
        <v>6</v>
      </c>
    </row>
    <row r="5" spans="1:6" x14ac:dyDescent="0.25">
      <c r="A5" s="65" t="s">
        <v>7</v>
      </c>
      <c r="B5" s="66">
        <v>532.69399999999996</v>
      </c>
      <c r="C5" s="67">
        <v>37.732999999999997</v>
      </c>
      <c r="D5" s="67">
        <v>37.68</v>
      </c>
      <c r="E5" s="67">
        <v>52.22</v>
      </c>
      <c r="F5" s="68">
        <v>179926.46000000002</v>
      </c>
    </row>
    <row r="6" spans="1:6" x14ac:dyDescent="0.25">
      <c r="A6" s="65" t="s">
        <v>8</v>
      </c>
      <c r="B6" s="66">
        <v>539.95000000000005</v>
      </c>
      <c r="C6" s="67">
        <v>42.332000000000001</v>
      </c>
      <c r="D6" s="67">
        <v>38.090000000000003</v>
      </c>
      <c r="E6" s="67">
        <v>47.56</v>
      </c>
      <c r="F6" s="68">
        <v>214024.08000000002</v>
      </c>
    </row>
    <row r="7" spans="1:6" x14ac:dyDescent="0.25">
      <c r="A7" s="65" t="s">
        <v>9</v>
      </c>
      <c r="B7" s="66">
        <v>556.40200000000004</v>
      </c>
      <c r="C7" s="67">
        <v>46.453000000000003</v>
      </c>
      <c r="D7" s="67">
        <v>37.86</v>
      </c>
      <c r="E7" s="67">
        <v>40.68</v>
      </c>
      <c r="F7" s="68">
        <v>204035.31</v>
      </c>
    </row>
    <row r="8" spans="1:6" x14ac:dyDescent="0.25">
      <c r="A8" s="65" t="s">
        <v>10</v>
      </c>
      <c r="B8" s="66">
        <v>565.76499999999999</v>
      </c>
      <c r="C8" s="67">
        <v>44.271000000000001</v>
      </c>
      <c r="D8" s="67">
        <v>37.788440999999992</v>
      </c>
      <c r="E8" s="67">
        <v>35.406880999999998</v>
      </c>
      <c r="F8" s="68">
        <v>234595.01</v>
      </c>
    </row>
    <row r="9" spans="1:6" x14ac:dyDescent="0.25">
      <c r="A9" s="65" t="s">
        <v>11</v>
      </c>
      <c r="B9" s="66">
        <v>612.44000000000005</v>
      </c>
      <c r="C9" s="67">
        <v>48.27</v>
      </c>
      <c r="D9" s="67">
        <v>37.460997999999996</v>
      </c>
      <c r="E9" s="67">
        <v>33.657438999999997</v>
      </c>
      <c r="F9" s="68">
        <v>238908.43</v>
      </c>
    </row>
    <row r="10" spans="1:6" x14ac:dyDescent="0.25">
      <c r="A10" s="65" t="s">
        <v>12</v>
      </c>
      <c r="B10" s="66">
        <v>639.23</v>
      </c>
      <c r="C10" s="67">
        <v>43.841999999999999</v>
      </c>
      <c r="D10" s="67">
        <v>36.941752000000001</v>
      </c>
      <c r="E10" s="67">
        <v>32.249215999999997</v>
      </c>
      <c r="F10" s="68">
        <v>224571.11491149809</v>
      </c>
    </row>
    <row r="11" spans="1:6" x14ac:dyDescent="0.25">
      <c r="A11" s="65" t="s">
        <v>13</v>
      </c>
      <c r="B11" s="66">
        <v>657.86799999999994</v>
      </c>
      <c r="C11" s="69">
        <v>45.23</v>
      </c>
      <c r="D11" s="67">
        <v>36.008828999999999</v>
      </c>
      <c r="E11" s="67">
        <v>31.896701999999998</v>
      </c>
      <c r="F11" s="68">
        <v>241841.63999999998</v>
      </c>
    </row>
    <row r="12" spans="1:6" x14ac:dyDescent="0.25">
      <c r="A12" s="65" t="s">
        <v>14</v>
      </c>
      <c r="B12" s="66">
        <v>675.4</v>
      </c>
      <c r="C12" s="69">
        <v>46.643999999999998</v>
      </c>
      <c r="D12" s="67">
        <v>35.684333000000002</v>
      </c>
      <c r="E12" s="67">
        <v>32.649307</v>
      </c>
      <c r="F12" s="68">
        <v>266308.3</v>
      </c>
    </row>
    <row r="13" spans="1:6" x14ac:dyDescent="0.25">
      <c r="A13" s="65" t="s">
        <v>15</v>
      </c>
      <c r="B13" s="66">
        <v>728.71799999999996</v>
      </c>
      <c r="C13" s="69">
        <v>44.283000000000001</v>
      </c>
      <c r="D13" s="67">
        <v>34.203243677459199</v>
      </c>
      <c r="E13" s="67">
        <v>32.873369893566505</v>
      </c>
      <c r="F13" s="68">
        <v>299465</v>
      </c>
    </row>
    <row r="14" spans="1:6" x14ac:dyDescent="0.25">
      <c r="A14" s="70" t="s">
        <v>16</v>
      </c>
      <c r="B14" s="71">
        <v>730.87300000000005</v>
      </c>
      <c r="C14" s="69">
        <v>42.103000000000002</v>
      </c>
      <c r="D14" s="67">
        <v>32.169266450559995</v>
      </c>
      <c r="E14" s="67">
        <v>31.184224386003216</v>
      </c>
      <c r="F14" s="68">
        <v>340578.57</v>
      </c>
    </row>
    <row r="15" spans="1:6" ht="38.25" x14ac:dyDescent="0.25">
      <c r="A15" s="72" t="s">
        <v>17</v>
      </c>
      <c r="B15" s="73">
        <f>((B14-B13)/B13)*100</f>
        <v>0.29572482084977814</v>
      </c>
      <c r="C15" s="73">
        <f>((C14-C13)/C13)*100</f>
        <v>-4.9228823702097868</v>
      </c>
      <c r="D15" s="73">
        <f>((D14-D13)/D13)*100</f>
        <v>-5.9467378184357589</v>
      </c>
      <c r="E15" s="73">
        <f>((E14-E13)/E13)*100</f>
        <v>-5.1383399786276973</v>
      </c>
      <c r="F15" s="73">
        <f>((F14-F13)/F13)*100</f>
        <v>13.729006728666123</v>
      </c>
    </row>
    <row r="16" spans="1:6" ht="38.25" x14ac:dyDescent="0.25">
      <c r="A16" s="74" t="s">
        <v>18</v>
      </c>
      <c r="B16" s="75">
        <f>((B14/B5)^(1/9)-1)*100</f>
        <v>3.5768452831283604</v>
      </c>
      <c r="C16" s="75">
        <f>((C14/C5)^(1/9)-1)*100</f>
        <v>1.2250424081777567</v>
      </c>
      <c r="D16" s="75">
        <f>((D14/D5)^(1/9)-1)*100</f>
        <v>-1.7415227755175011</v>
      </c>
      <c r="E16" s="75">
        <f>((E14/E5)^(1/9)-1)*100</f>
        <v>-5.5673866090183761</v>
      </c>
      <c r="F16" s="75">
        <f>((F14/F5)^(1/9)-1)*100</f>
        <v>7.3473591149724848</v>
      </c>
    </row>
    <row r="17" spans="1:6" x14ac:dyDescent="0.25">
      <c r="A17" s="76" t="s">
        <v>40</v>
      </c>
      <c r="B17" s="76"/>
      <c r="C17" s="77"/>
      <c r="D17" s="78"/>
      <c r="E17" s="78"/>
      <c r="F17" s="79"/>
    </row>
    <row r="18" spans="1:6" ht="25.5" customHeight="1" x14ac:dyDescent="0.25">
      <c r="A18" s="188" t="s">
        <v>107</v>
      </c>
      <c r="B18" s="188"/>
      <c r="C18" s="188"/>
      <c r="D18" s="188"/>
      <c r="E18" s="188"/>
      <c r="F18" s="188"/>
    </row>
    <row r="19" spans="1:6" x14ac:dyDescent="0.25">
      <c r="A19" s="80" t="s">
        <v>19</v>
      </c>
      <c r="B19" s="80" t="s">
        <v>20</v>
      </c>
      <c r="C19" s="81"/>
      <c r="D19" s="78"/>
      <c r="E19" s="78"/>
      <c r="F19" s="79"/>
    </row>
    <row r="20" spans="1:6" x14ac:dyDescent="0.25">
      <c r="A20" s="81"/>
      <c r="B20" s="80" t="s">
        <v>21</v>
      </c>
      <c r="C20" s="81"/>
      <c r="D20" s="78"/>
      <c r="E20" s="78"/>
      <c r="F20" s="79"/>
    </row>
    <row r="21" spans="1:6" x14ac:dyDescent="0.25">
      <c r="A21" s="80"/>
      <c r="B21" s="80" t="s">
        <v>22</v>
      </c>
      <c r="C21" s="81"/>
      <c r="D21" s="78"/>
      <c r="E21" s="78"/>
      <c r="F21" s="79"/>
    </row>
    <row r="22" spans="1:6" x14ac:dyDescent="0.25">
      <c r="A22" s="5"/>
      <c r="B22" s="5"/>
      <c r="D22" s="6"/>
      <c r="E22" s="6"/>
      <c r="F22" s="7"/>
    </row>
    <row r="23" spans="1:6" x14ac:dyDescent="0.25">
      <c r="A23" s="8"/>
      <c r="B23" s="8"/>
      <c r="C23" s="6"/>
      <c r="D23" s="7"/>
    </row>
  </sheetData>
  <mergeCells count="2">
    <mergeCell ref="A1:F2"/>
    <mergeCell ref="A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L71"/>
  <sheetViews>
    <sheetView showGridLines="0" workbookViewId="0">
      <selection activeCell="J18" sqref="J18"/>
    </sheetView>
  </sheetViews>
  <sheetFormatPr defaultRowHeight="15" x14ac:dyDescent="0.25"/>
  <cols>
    <col min="1" max="1" width="13.85546875" customWidth="1"/>
    <col min="2" max="2" width="10.7109375" customWidth="1"/>
    <col min="4" max="4" width="11" customWidth="1"/>
    <col min="6" max="7" width="11.5703125" customWidth="1"/>
    <col min="10" max="10" width="8.42578125" customWidth="1"/>
    <col min="12" max="12" width="10.42578125" customWidth="1"/>
    <col min="14" max="14" width="9.7109375" customWidth="1"/>
    <col min="19" max="19" width="10.5703125" customWidth="1"/>
    <col min="21" max="21" width="10.85546875" customWidth="1"/>
    <col min="24" max="24" width="10.28515625" customWidth="1"/>
  </cols>
  <sheetData>
    <row r="1" spans="1:90" x14ac:dyDescent="0.25">
      <c r="A1" s="187" t="s">
        <v>43</v>
      </c>
      <c r="B1" s="187"/>
      <c r="C1" s="187"/>
      <c r="D1" s="187"/>
      <c r="E1" s="187"/>
      <c r="F1" s="187"/>
      <c r="G1" s="187"/>
    </row>
    <row r="2" spans="1:90" ht="21.75" customHeight="1" x14ac:dyDescent="0.25">
      <c r="A2" s="187"/>
      <c r="B2" s="187"/>
      <c r="C2" s="187"/>
      <c r="D2" s="187"/>
      <c r="E2" s="187"/>
      <c r="F2" s="187"/>
      <c r="G2" s="187"/>
    </row>
    <row r="3" spans="1:90" x14ac:dyDescent="0.25">
      <c r="A3" s="190" t="s">
        <v>37</v>
      </c>
      <c r="B3" s="190"/>
      <c r="C3" s="190"/>
      <c r="D3" s="191"/>
      <c r="E3" s="191"/>
      <c r="F3" s="190"/>
      <c r="G3" s="190"/>
    </row>
    <row r="4" spans="1:90" ht="15.75" customHeight="1" x14ac:dyDescent="0.25">
      <c r="A4" s="192" t="s">
        <v>0</v>
      </c>
      <c r="B4" s="195" t="s">
        <v>38</v>
      </c>
      <c r="C4" s="198" t="s">
        <v>23</v>
      </c>
      <c r="D4" s="201" t="s">
        <v>24</v>
      </c>
      <c r="E4" s="195" t="s">
        <v>25</v>
      </c>
      <c r="F4" s="204" t="s">
        <v>45</v>
      </c>
      <c r="G4" s="207" t="s">
        <v>3</v>
      </c>
    </row>
    <row r="5" spans="1:90" x14ac:dyDescent="0.25">
      <c r="A5" s="193"/>
      <c r="B5" s="196"/>
      <c r="C5" s="199"/>
      <c r="D5" s="202"/>
      <c r="E5" s="203"/>
      <c r="F5" s="205"/>
      <c r="G5" s="208"/>
    </row>
    <row r="6" spans="1:90" ht="22.5" customHeight="1" x14ac:dyDescent="0.25">
      <c r="A6" s="194"/>
      <c r="B6" s="197"/>
      <c r="C6" s="200"/>
      <c r="D6" s="202"/>
      <c r="E6" s="203"/>
      <c r="F6" s="206"/>
      <c r="G6" s="209"/>
      <c r="K6" s="10"/>
      <c r="M6" s="10"/>
      <c r="N6" s="10"/>
      <c r="O6" s="10"/>
      <c r="P6" s="10"/>
      <c r="Q6" s="10"/>
      <c r="R6" s="10"/>
      <c r="S6" s="10"/>
      <c r="T6" s="10"/>
      <c r="U6" s="10"/>
    </row>
    <row r="7" spans="1:90" x14ac:dyDescent="0.25">
      <c r="A7" s="63">
        <v>1</v>
      </c>
      <c r="B7" s="64">
        <v>2</v>
      </c>
      <c r="C7" s="82">
        <v>3</v>
      </c>
      <c r="D7" s="83">
        <v>4</v>
      </c>
      <c r="E7" s="84">
        <v>5</v>
      </c>
      <c r="F7" s="64">
        <v>6</v>
      </c>
      <c r="G7" s="64" t="s">
        <v>39</v>
      </c>
      <c r="K7" s="11"/>
      <c r="L7" s="3"/>
      <c r="M7" s="10"/>
      <c r="N7" s="10"/>
      <c r="O7" s="12"/>
      <c r="P7" s="10"/>
      <c r="Q7" s="10"/>
      <c r="R7" s="10"/>
      <c r="S7" s="10"/>
      <c r="T7" s="10"/>
      <c r="U7" s="10"/>
    </row>
    <row r="8" spans="1:90" x14ac:dyDescent="0.25">
      <c r="A8" s="65" t="s">
        <v>7</v>
      </c>
      <c r="B8" s="85">
        <f>'3.1'!B5*15.13</f>
        <v>8059.6602199999998</v>
      </c>
      <c r="C8" s="86">
        <f>'3.1'!C5*11.37</f>
        <v>429.02420999999993</v>
      </c>
      <c r="D8" s="87">
        <f>'3.1'!D5*41.87</f>
        <v>1577.6615999999999</v>
      </c>
      <c r="E8" s="88">
        <f>'3.1'!E5*38.52</f>
        <v>2011.5144</v>
      </c>
      <c r="F8" s="89">
        <f>'3.1'!F5/1000*3.6</f>
        <v>647.73525600000005</v>
      </c>
      <c r="G8" s="85">
        <f t="shared" ref="G8:G17" si="0">SUM(B8:F8)</f>
        <v>12725.595685999999</v>
      </c>
      <c r="H8" s="13"/>
      <c r="I8" s="13"/>
      <c r="J8" s="10"/>
      <c r="K8" s="13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90" x14ac:dyDescent="0.25">
      <c r="A9" s="65" t="s">
        <v>8</v>
      </c>
      <c r="B9" s="85">
        <f>'3.1'!B6*15.13</f>
        <v>8169.4435000000012</v>
      </c>
      <c r="C9" s="86">
        <f>'3.1'!C6*11.37</f>
        <v>481.31483999999995</v>
      </c>
      <c r="D9" s="86">
        <f>'3.1'!D6*41.87</f>
        <v>1594.8283000000001</v>
      </c>
      <c r="E9" s="85">
        <f>'3.1'!E6*38.52</f>
        <v>1832.0112000000001</v>
      </c>
      <c r="F9" s="89">
        <f>'3.1'!F6/1000*3.6</f>
        <v>770.48668800000007</v>
      </c>
      <c r="G9" s="85">
        <f t="shared" si="0"/>
        <v>12848.084528000003</v>
      </c>
      <c r="H9" s="14"/>
      <c r="I9" s="14"/>
      <c r="J9" s="10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90" x14ac:dyDescent="0.25">
      <c r="A10" s="65" t="s">
        <v>9</v>
      </c>
      <c r="B10" s="85">
        <f>'3.1'!B7*15.13</f>
        <v>8418.3622600000017</v>
      </c>
      <c r="C10" s="86">
        <f>'3.1'!C7*11.37</f>
        <v>528.17061000000001</v>
      </c>
      <c r="D10" s="86">
        <f>'3.1'!D7*41.87</f>
        <v>1585.1981999999998</v>
      </c>
      <c r="E10" s="85">
        <f>'3.1'!E7*38.52</f>
        <v>1566.9936</v>
      </c>
      <c r="F10" s="89">
        <f>'3.1'!F7/1000*3.6</f>
        <v>734.52711600000009</v>
      </c>
      <c r="G10" s="85">
        <f t="shared" si="0"/>
        <v>12833.251786000001</v>
      </c>
      <c r="H10" s="14"/>
      <c r="I10" s="14"/>
      <c r="J10" s="10"/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90" x14ac:dyDescent="0.25">
      <c r="A11" s="65" t="s">
        <v>10</v>
      </c>
      <c r="B11" s="85">
        <f>'3.1'!B8*15.13</f>
        <v>8560.0244500000008</v>
      </c>
      <c r="C11" s="86">
        <f>'3.1'!C8*11.37</f>
        <v>503.36126999999999</v>
      </c>
      <c r="D11" s="86">
        <f>'3.1'!D8*41.87</f>
        <v>1582.2020246699994</v>
      </c>
      <c r="E11" s="85">
        <f>'3.1'!E8*38.52</f>
        <v>1363.87305612</v>
      </c>
      <c r="F11" s="89">
        <f>'3.1'!F8/1000*3.6</f>
        <v>844.54203600000005</v>
      </c>
      <c r="G11" s="85">
        <f t="shared" si="0"/>
        <v>12854.002836789999</v>
      </c>
      <c r="H11" s="14"/>
      <c r="I11" s="14"/>
      <c r="J11" s="10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90" x14ac:dyDescent="0.25">
      <c r="A12" s="65" t="s">
        <v>11</v>
      </c>
      <c r="B12" s="85">
        <f>'3.1'!B9*15.13</f>
        <v>9266.217200000001</v>
      </c>
      <c r="C12" s="86">
        <f>'3.1'!C9*11.37</f>
        <v>548.82989999999995</v>
      </c>
      <c r="D12" s="86">
        <f>'3.1'!D9*41.87</f>
        <v>1568.4919862599997</v>
      </c>
      <c r="E12" s="85">
        <f>'3.1'!E9*38.52</f>
        <v>1296.4845502799999</v>
      </c>
      <c r="F12" s="89">
        <f>'3.1'!F9/1000*3.6</f>
        <v>860.07034799999997</v>
      </c>
      <c r="G12" s="85">
        <f t="shared" si="0"/>
        <v>13540.093984540001</v>
      </c>
      <c r="H12" s="14"/>
      <c r="I12" s="14"/>
      <c r="J12" s="10"/>
      <c r="K12" s="14"/>
      <c r="L12" s="10"/>
      <c r="M12" s="10"/>
      <c r="N12" s="10"/>
    </row>
    <row r="13" spans="1:90" x14ac:dyDescent="0.25">
      <c r="A13" s="65" t="s">
        <v>12</v>
      </c>
      <c r="B13" s="85">
        <f>'3.1'!B10*15.13</f>
        <v>9671.5499</v>
      </c>
      <c r="C13" s="86">
        <f>'3.1'!C10*11.37</f>
        <v>498.48353999999995</v>
      </c>
      <c r="D13" s="86">
        <f>'3.1'!D10*41.87</f>
        <v>1546.75115624</v>
      </c>
      <c r="E13" s="85">
        <f>'3.1'!E10*38.52</f>
        <v>1242.2398003200001</v>
      </c>
      <c r="F13" s="89">
        <f>'3.1'!F10/1000*3.6</f>
        <v>808.45601368139307</v>
      </c>
      <c r="G13" s="85">
        <f t="shared" si="0"/>
        <v>13767.480410241391</v>
      </c>
      <c r="H13" s="14"/>
      <c r="I13" s="14"/>
      <c r="J13" s="10"/>
      <c r="K13" s="14"/>
      <c r="L13" s="10"/>
      <c r="M13" s="10"/>
      <c r="N13" s="10"/>
    </row>
    <row r="14" spans="1:90" x14ac:dyDescent="0.25">
      <c r="A14" s="65" t="s">
        <v>13</v>
      </c>
      <c r="B14" s="85">
        <f>'3.1'!B11*15.13</f>
        <v>9953.5428400000001</v>
      </c>
      <c r="C14" s="86">
        <f>'3.1'!C11*11.37</f>
        <v>514.26509999999996</v>
      </c>
      <c r="D14" s="86">
        <f>'3.1'!D11*41.87</f>
        <v>1507.6896702299998</v>
      </c>
      <c r="E14" s="85">
        <f>'3.1'!E11*38.52</f>
        <v>1228.6609610400001</v>
      </c>
      <c r="F14" s="89">
        <f>'3.1'!F11/1000*3.6</f>
        <v>870.62990400000001</v>
      </c>
      <c r="G14" s="85">
        <f t="shared" si="0"/>
        <v>14074.788475269999</v>
      </c>
      <c r="H14" s="14"/>
      <c r="I14" s="14"/>
      <c r="J14" s="10"/>
      <c r="K14" s="14"/>
      <c r="L14" s="10"/>
      <c r="M14" s="10"/>
      <c r="N14" s="10"/>
    </row>
    <row r="15" spans="1:90" x14ac:dyDescent="0.25">
      <c r="A15" s="65" t="s">
        <v>14</v>
      </c>
      <c r="B15" s="85">
        <f>'3.1'!B12*15.13</f>
        <v>10218.802</v>
      </c>
      <c r="C15" s="86">
        <f>'3.1'!C12*11.37</f>
        <v>530.34227999999996</v>
      </c>
      <c r="D15" s="86">
        <f>'3.1'!D12*41.87</f>
        <v>1494.10302271</v>
      </c>
      <c r="E15" s="85">
        <f>'3.1'!E12*38.52</f>
        <v>1257.6513056400001</v>
      </c>
      <c r="F15" s="89">
        <f>'3.1'!F12/1000*3.6</f>
        <v>958.70987999999988</v>
      </c>
      <c r="G15" s="85">
        <f t="shared" si="0"/>
        <v>14459.608488350001</v>
      </c>
      <c r="H15" s="14"/>
      <c r="I15" s="14"/>
      <c r="J15" s="10"/>
      <c r="K15" s="14"/>
      <c r="L15" s="10"/>
      <c r="M15" s="10"/>
      <c r="N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90" s="16" customFormat="1" x14ac:dyDescent="0.25">
      <c r="A16" s="65" t="s">
        <v>15</v>
      </c>
      <c r="B16" s="85">
        <f>'3.1'!B13*15.13</f>
        <v>11025.503339999999</v>
      </c>
      <c r="C16" s="86">
        <f>'3.1'!C13*11.37</f>
        <v>503.49770999999998</v>
      </c>
      <c r="D16" s="86">
        <f>'3.1'!D13*41.87</f>
        <v>1432.0898127752166</v>
      </c>
      <c r="E16" s="85">
        <f>'3.1'!E13*38.52</f>
        <v>1266.2822083001818</v>
      </c>
      <c r="F16" s="89">
        <f>'3.1'!F13/1000*3.6</f>
        <v>1078.0739999999998</v>
      </c>
      <c r="G16" s="85">
        <f t="shared" si="0"/>
        <v>15305.447071075398</v>
      </c>
      <c r="H16" s="15"/>
      <c r="I16" s="15"/>
      <c r="J16" s="15"/>
      <c r="K16" s="15"/>
      <c r="L16" s="15"/>
      <c r="M16" s="15"/>
      <c r="N16" s="15"/>
      <c r="O16" s="15"/>
      <c r="P16" s="1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</row>
    <row r="17" spans="1:90" s="10" customFormat="1" x14ac:dyDescent="0.25">
      <c r="A17" s="70" t="s">
        <v>16</v>
      </c>
      <c r="B17" s="85">
        <f>'3.1'!B14*15.13</f>
        <v>11058.108490000001</v>
      </c>
      <c r="C17" s="86">
        <f>'3.1'!C14*11.37</f>
        <v>478.71110999999996</v>
      </c>
      <c r="D17" s="90">
        <f>'3.1'!D14*41.87</f>
        <v>1346.9271862849469</v>
      </c>
      <c r="E17" s="91">
        <f>'3.1'!E14*38.52</f>
        <v>1201.2163233488441</v>
      </c>
      <c r="F17" s="89">
        <f>'3.1'!F14/1000*3.6</f>
        <v>1226.082852</v>
      </c>
      <c r="G17" s="85">
        <f t="shared" si="0"/>
        <v>15311.045961633792</v>
      </c>
      <c r="H17" s="17"/>
      <c r="I17" s="17"/>
      <c r="J17" s="17"/>
      <c r="K17" s="17"/>
      <c r="L17" s="17"/>
      <c r="M17" s="17"/>
      <c r="N17" s="15"/>
      <c r="O17" s="15"/>
      <c r="P17" s="15"/>
    </row>
    <row r="18" spans="1:90" ht="42" customHeight="1" x14ac:dyDescent="0.25">
      <c r="A18" s="72" t="s">
        <v>17</v>
      </c>
      <c r="B18" s="92">
        <f t="shared" ref="B18:G18" si="1">((B17-B16)/B16)*100</f>
        <v>0.29572482084977753</v>
      </c>
      <c r="C18" s="92">
        <f t="shared" si="1"/>
        <v>-4.9228823702097912</v>
      </c>
      <c r="D18" s="92">
        <f t="shared" si="1"/>
        <v>-5.946737818435766</v>
      </c>
      <c r="E18" s="92">
        <f t="shared" si="1"/>
        <v>-5.1383399786276822</v>
      </c>
      <c r="F18" s="92">
        <f t="shared" si="1"/>
        <v>13.729006728666137</v>
      </c>
      <c r="G18" s="92">
        <f t="shared" si="1"/>
        <v>3.6581032441550865E-2</v>
      </c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</row>
    <row r="19" spans="1:90" ht="28.5" customHeight="1" x14ac:dyDescent="0.25">
      <c r="A19" s="74" t="s">
        <v>18</v>
      </c>
      <c r="B19" s="93">
        <f>((B17/B8)^(1/9)-1)*100</f>
        <v>3.5768452831283604</v>
      </c>
      <c r="C19" s="93">
        <f t="shared" ref="C19:G19" si="2">((C17/C8)^(1/9)-1)*100</f>
        <v>1.2250424081777567</v>
      </c>
      <c r="D19" s="93">
        <f t="shared" si="2"/>
        <v>-1.7415227755175011</v>
      </c>
      <c r="E19" s="93">
        <f t="shared" si="2"/>
        <v>-5.5673866090183761</v>
      </c>
      <c r="F19" s="93">
        <f t="shared" si="2"/>
        <v>7.3473591149724848</v>
      </c>
      <c r="G19" s="93">
        <f t="shared" si="2"/>
        <v>2.0763643166923806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</row>
    <row r="20" spans="1:90" x14ac:dyDescent="0.25">
      <c r="A20" s="76" t="s">
        <v>40</v>
      </c>
      <c r="B20" s="76"/>
      <c r="C20" s="94"/>
      <c r="D20" s="94"/>
      <c r="E20" s="94"/>
      <c r="F20" s="94"/>
      <c r="G20" s="9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</row>
    <row r="21" spans="1:90" x14ac:dyDescent="0.25">
      <c r="A21" s="76" t="s">
        <v>44</v>
      </c>
      <c r="B21" s="76"/>
      <c r="C21" s="78"/>
      <c r="D21" s="78"/>
      <c r="E21" s="78"/>
      <c r="F21" s="78"/>
      <c r="G21" s="78"/>
      <c r="I21" s="10"/>
      <c r="J21" s="10"/>
      <c r="K21" s="10"/>
      <c r="L21" s="10"/>
      <c r="M21" s="10"/>
      <c r="N21" s="10"/>
      <c r="O21" s="10"/>
      <c r="P21" s="10"/>
      <c r="Q21" s="10"/>
    </row>
    <row r="22" spans="1:90" ht="26.25" customHeight="1" x14ac:dyDescent="0.25">
      <c r="A22" s="189" t="s">
        <v>41</v>
      </c>
      <c r="B22" s="189"/>
      <c r="C22" s="189"/>
      <c r="D22" s="189"/>
      <c r="E22" s="189"/>
      <c r="F22" s="189"/>
      <c r="G22" s="189"/>
      <c r="I22" s="10"/>
      <c r="J22" s="10"/>
      <c r="K22" s="10"/>
      <c r="L22" s="10"/>
      <c r="M22" s="10"/>
      <c r="N22" s="10"/>
      <c r="O22" s="10"/>
      <c r="P22" s="10"/>
      <c r="Q22" s="10"/>
    </row>
    <row r="23" spans="1:90" x14ac:dyDescent="0.25">
      <c r="A23" s="95" t="s">
        <v>19</v>
      </c>
      <c r="B23" s="95"/>
      <c r="C23" s="96" t="s">
        <v>42</v>
      </c>
      <c r="D23" s="96"/>
      <c r="E23" s="96"/>
      <c r="F23" s="96"/>
      <c r="G23" s="78"/>
    </row>
    <row r="24" spans="1:90" x14ac:dyDescent="0.25">
      <c r="A24" s="96"/>
      <c r="B24" s="96"/>
      <c r="C24" s="96" t="s">
        <v>21</v>
      </c>
      <c r="D24" s="96"/>
      <c r="E24" s="96"/>
      <c r="F24" s="96"/>
      <c r="G24" s="78"/>
      <c r="P24" s="10"/>
      <c r="Q24" s="10"/>
      <c r="R24" s="10"/>
      <c r="S24" s="10"/>
      <c r="T24" s="10"/>
      <c r="U24" s="10"/>
      <c r="V24" s="10"/>
      <c r="W24" s="10"/>
      <c r="X24" s="10"/>
    </row>
    <row r="25" spans="1:90" x14ac:dyDescent="0.25">
      <c r="A25" s="96"/>
      <c r="B25" s="96"/>
      <c r="C25" s="96" t="s">
        <v>22</v>
      </c>
      <c r="D25" s="96"/>
      <c r="E25" s="96"/>
      <c r="F25" s="96"/>
      <c r="G25" s="78"/>
      <c r="P25" s="10"/>
      <c r="Q25" s="10"/>
      <c r="R25" s="10"/>
      <c r="S25" s="10"/>
      <c r="T25" s="10"/>
      <c r="U25" s="10"/>
      <c r="V25" s="10"/>
      <c r="W25" s="10"/>
      <c r="X25" s="10"/>
    </row>
    <row r="26" spans="1:90" x14ac:dyDescent="0.25">
      <c r="P26" s="18"/>
      <c r="Q26" s="19"/>
      <c r="R26" s="18"/>
      <c r="S26" s="20"/>
      <c r="T26" s="20"/>
      <c r="U26" s="18"/>
      <c r="V26" s="19"/>
      <c r="W26" s="21"/>
      <c r="X26" s="18"/>
    </row>
    <row r="27" spans="1:90" ht="15" customHeight="1" x14ac:dyDescent="0.25">
      <c r="P27" s="22"/>
      <c r="Q27" s="10"/>
      <c r="R27" s="23"/>
      <c r="S27" s="10"/>
      <c r="T27" s="10"/>
      <c r="U27" s="24"/>
      <c r="V27" s="10"/>
      <c r="W27" s="24"/>
      <c r="X27" s="10"/>
    </row>
    <row r="28" spans="1:90" x14ac:dyDescent="0.25">
      <c r="P28" s="22"/>
      <c r="Q28" s="10"/>
      <c r="R28" s="23"/>
      <c r="S28" s="10"/>
      <c r="T28" s="10"/>
      <c r="U28" s="24"/>
      <c r="V28" s="10"/>
      <c r="W28" s="24"/>
      <c r="X28" s="10"/>
    </row>
    <row r="29" spans="1:90" x14ac:dyDescent="0.25">
      <c r="P29" s="23"/>
      <c r="Q29" s="10"/>
      <c r="R29" s="23"/>
      <c r="S29" s="10"/>
      <c r="T29" s="10"/>
      <c r="U29" s="24"/>
      <c r="V29" s="10"/>
      <c r="W29" s="24"/>
      <c r="X29" s="10"/>
    </row>
    <row r="30" spans="1:90" x14ac:dyDescent="0.25">
      <c r="P30" s="23"/>
      <c r="Q30" s="10"/>
      <c r="R30" s="23"/>
      <c r="S30" s="10"/>
      <c r="T30" s="10"/>
      <c r="U30" s="24"/>
      <c r="V30" s="10"/>
      <c r="W30" s="24"/>
      <c r="X30" s="10"/>
    </row>
    <row r="31" spans="1:90" x14ac:dyDescent="0.25">
      <c r="P31" s="23"/>
      <c r="Q31" s="10"/>
      <c r="R31" s="23"/>
      <c r="S31" s="10"/>
      <c r="T31" s="10"/>
      <c r="U31" s="23"/>
      <c r="V31" s="10"/>
      <c r="W31" s="24"/>
      <c r="X31" s="10"/>
    </row>
    <row r="32" spans="1:90" x14ac:dyDescent="0.25">
      <c r="P32" s="23"/>
      <c r="Q32" s="10"/>
      <c r="R32" s="23"/>
      <c r="S32" s="10"/>
      <c r="T32" s="10"/>
      <c r="U32" s="25"/>
      <c r="V32" s="10"/>
      <c r="W32" s="24"/>
      <c r="X32" s="10"/>
    </row>
    <row r="33" spans="16:24" x14ac:dyDescent="0.25">
      <c r="P33" s="23"/>
      <c r="Q33" s="10"/>
      <c r="R33" s="23"/>
      <c r="S33" s="10"/>
      <c r="T33" s="10"/>
      <c r="U33" s="23"/>
      <c r="V33" s="10"/>
      <c r="W33" s="24"/>
      <c r="X33" s="10"/>
    </row>
    <row r="34" spans="16:24" x14ac:dyDescent="0.25">
      <c r="P34" s="23"/>
      <c r="Q34" s="10"/>
      <c r="R34" s="23"/>
      <c r="S34" s="10"/>
      <c r="T34" s="10"/>
      <c r="U34" s="25"/>
      <c r="V34" s="10"/>
      <c r="W34" s="24"/>
      <c r="X34" s="10"/>
    </row>
    <row r="35" spans="16:24" x14ac:dyDescent="0.25">
      <c r="P35" s="15"/>
      <c r="Q35" s="10"/>
      <c r="R35" s="15"/>
      <c r="S35" s="10"/>
      <c r="T35" s="10"/>
      <c r="U35" s="15"/>
      <c r="V35" s="10"/>
      <c r="W35" s="15"/>
      <c r="X35" s="10"/>
    </row>
    <row r="36" spans="16:24" x14ac:dyDescent="0.25">
      <c r="P36" s="15"/>
      <c r="Q36" s="10"/>
      <c r="R36" s="15"/>
      <c r="S36" s="10"/>
      <c r="T36" s="10"/>
      <c r="U36" s="26"/>
      <c r="V36" s="10"/>
      <c r="W36" s="26"/>
      <c r="X36" s="10"/>
    </row>
    <row r="37" spans="16:24" x14ac:dyDescent="0.25">
      <c r="P37" s="10"/>
      <c r="Q37" s="10"/>
      <c r="R37" s="10"/>
      <c r="S37" s="10"/>
      <c r="T37" s="10"/>
      <c r="U37" s="10"/>
      <c r="V37" s="10"/>
      <c r="W37" s="10"/>
      <c r="X37" s="10"/>
    </row>
    <row r="62" spans="15:18" x14ac:dyDescent="0.25">
      <c r="O62" s="23"/>
      <c r="P62" s="24"/>
      <c r="Q62" s="24"/>
      <c r="R62" s="24"/>
    </row>
    <row r="63" spans="15:18" x14ac:dyDescent="0.25">
      <c r="O63" s="23"/>
      <c r="P63" s="24"/>
      <c r="Q63" s="24"/>
      <c r="R63" s="24"/>
    </row>
    <row r="64" spans="15:18" x14ac:dyDescent="0.25">
      <c r="O64" s="23"/>
      <c r="P64" s="24"/>
      <c r="Q64" s="24"/>
      <c r="R64" s="24"/>
    </row>
    <row r="65" spans="15:18" x14ac:dyDescent="0.25">
      <c r="O65" s="23"/>
      <c r="P65" s="24"/>
      <c r="Q65" s="24"/>
      <c r="R65" s="24"/>
    </row>
    <row r="66" spans="15:18" x14ac:dyDescent="0.25">
      <c r="O66" s="23"/>
      <c r="P66" s="23"/>
      <c r="Q66" s="24"/>
      <c r="R66" s="24"/>
    </row>
    <row r="67" spans="15:18" x14ac:dyDescent="0.25">
      <c r="O67" s="23"/>
      <c r="P67" s="25"/>
      <c r="Q67" s="24"/>
      <c r="R67" s="24"/>
    </row>
    <row r="68" spans="15:18" x14ac:dyDescent="0.25">
      <c r="O68" s="23"/>
      <c r="P68" s="23"/>
      <c r="Q68" s="24"/>
      <c r="R68" s="24"/>
    </row>
    <row r="69" spans="15:18" x14ac:dyDescent="0.25">
      <c r="O69" s="23"/>
      <c r="P69" s="25"/>
      <c r="Q69" s="24"/>
      <c r="R69" s="24"/>
    </row>
    <row r="70" spans="15:18" x14ac:dyDescent="0.25">
      <c r="O70" s="15"/>
      <c r="P70" s="15"/>
      <c r="Q70" s="15"/>
      <c r="R70" s="24"/>
    </row>
    <row r="71" spans="15:18" x14ac:dyDescent="0.25">
      <c r="O71" s="15"/>
      <c r="P71" s="26"/>
      <c r="Q71" s="26"/>
      <c r="R71" s="24"/>
    </row>
  </sheetData>
  <mergeCells count="10">
    <mergeCell ref="A22:G22"/>
    <mergeCell ref="A1:G2"/>
    <mergeCell ref="A3:G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1"/>
  <sheetViews>
    <sheetView showGridLines="0" workbookViewId="0">
      <selection activeCell="I7" sqref="I7"/>
    </sheetView>
  </sheetViews>
  <sheetFormatPr defaultRowHeight="15" x14ac:dyDescent="0.25"/>
  <cols>
    <col min="1" max="1" width="12.140625" customWidth="1"/>
    <col min="2" max="2" width="9.85546875" customWidth="1"/>
    <col min="3" max="3" width="11.28515625" customWidth="1"/>
    <col min="4" max="4" width="11.7109375" customWidth="1"/>
    <col min="5" max="5" width="11.42578125" customWidth="1"/>
    <col min="6" max="6" width="10.140625" customWidth="1"/>
    <col min="7" max="7" width="11.140625" customWidth="1"/>
  </cols>
  <sheetData>
    <row r="1" spans="1:7" ht="34.5" customHeight="1" x14ac:dyDescent="0.25">
      <c r="A1" s="187" t="s">
        <v>108</v>
      </c>
      <c r="B1" s="187"/>
      <c r="C1" s="187"/>
      <c r="D1" s="187"/>
      <c r="E1" s="187"/>
      <c r="F1" s="187"/>
      <c r="G1" s="187"/>
    </row>
    <row r="2" spans="1:7" x14ac:dyDescent="0.25">
      <c r="A2" s="97"/>
      <c r="B2" s="98"/>
      <c r="C2" s="98"/>
      <c r="D2" s="98"/>
      <c r="E2" s="98"/>
      <c r="F2" s="99" t="s">
        <v>63</v>
      </c>
      <c r="G2" s="100"/>
    </row>
    <row r="3" spans="1:7" x14ac:dyDescent="0.25">
      <c r="A3" s="63" t="s">
        <v>0</v>
      </c>
      <c r="B3" s="63" t="s">
        <v>1</v>
      </c>
      <c r="C3" s="63" t="s">
        <v>2</v>
      </c>
      <c r="D3" s="63" t="s">
        <v>3</v>
      </c>
      <c r="E3" s="63" t="s">
        <v>32</v>
      </c>
      <c r="F3" s="63" t="s">
        <v>33</v>
      </c>
      <c r="G3" s="63" t="s">
        <v>3</v>
      </c>
    </row>
    <row r="4" spans="1:7" x14ac:dyDescent="0.25">
      <c r="A4" s="63">
        <v>1</v>
      </c>
      <c r="B4" s="63">
        <v>2</v>
      </c>
      <c r="C4" s="63">
        <v>3</v>
      </c>
      <c r="D4" s="64" t="s">
        <v>4</v>
      </c>
      <c r="E4" s="82">
        <v>5</v>
      </c>
      <c r="F4" s="63">
        <v>6</v>
      </c>
      <c r="G4" s="63" t="s">
        <v>34</v>
      </c>
    </row>
    <row r="5" spans="1:7" x14ac:dyDescent="0.25">
      <c r="A5" s="65" t="s">
        <v>7</v>
      </c>
      <c r="B5" s="101">
        <v>49.546999999999997</v>
      </c>
      <c r="C5" s="102">
        <v>483.14699999999999</v>
      </c>
      <c r="D5" s="66">
        <f t="shared" ref="D5:D13" si="0">SUM(B5:C5)</f>
        <v>532.69399999999996</v>
      </c>
      <c r="E5" s="103">
        <v>485.06</v>
      </c>
      <c r="F5" s="66">
        <v>47.63</v>
      </c>
      <c r="G5" s="103">
        <f t="shared" ref="G5:G14" si="1">SUM(E5:F5)</f>
        <v>532.69000000000005</v>
      </c>
    </row>
    <row r="6" spans="1:7" x14ac:dyDescent="0.25">
      <c r="A6" s="65" t="s">
        <v>8</v>
      </c>
      <c r="B6" s="101">
        <v>51.66</v>
      </c>
      <c r="C6" s="102">
        <v>488.29</v>
      </c>
      <c r="D6" s="66">
        <f t="shared" si="0"/>
        <v>539.95000000000005</v>
      </c>
      <c r="E6" s="103">
        <v>503.84300000000002</v>
      </c>
      <c r="F6" s="66">
        <v>36.106999999999999</v>
      </c>
      <c r="G6" s="104">
        <f t="shared" si="1"/>
        <v>539.95000000000005</v>
      </c>
    </row>
    <row r="7" spans="1:7" x14ac:dyDescent="0.25">
      <c r="A7" s="65" t="s">
        <v>9</v>
      </c>
      <c r="B7" s="101">
        <v>51.582000000000001</v>
      </c>
      <c r="C7" s="102">
        <v>504.82</v>
      </c>
      <c r="D7" s="66">
        <f t="shared" si="0"/>
        <v>556.40200000000004</v>
      </c>
      <c r="E7" s="103">
        <v>521.67700000000002</v>
      </c>
      <c r="F7" s="66">
        <v>34.725000000000001</v>
      </c>
      <c r="G7" s="104">
        <f t="shared" si="1"/>
        <v>556.40200000000004</v>
      </c>
    </row>
    <row r="8" spans="1:7" x14ac:dyDescent="0.25">
      <c r="A8" s="65" t="s">
        <v>10</v>
      </c>
      <c r="B8" s="101">
        <v>56.817999999999998</v>
      </c>
      <c r="C8" s="102">
        <v>508.947</v>
      </c>
      <c r="D8" s="66">
        <f t="shared" si="0"/>
        <v>565.76499999999999</v>
      </c>
      <c r="E8" s="103">
        <v>528.08000000000004</v>
      </c>
      <c r="F8" s="66">
        <v>37.69</v>
      </c>
      <c r="G8" s="103">
        <f t="shared" si="1"/>
        <v>565.77</v>
      </c>
    </row>
    <row r="9" spans="1:7" x14ac:dyDescent="0.25">
      <c r="A9" s="65" t="s">
        <v>11</v>
      </c>
      <c r="B9" s="101">
        <v>57.445999999999998</v>
      </c>
      <c r="C9" s="102">
        <v>551.73299999999995</v>
      </c>
      <c r="D9" s="66">
        <f t="shared" si="0"/>
        <v>609.17899999999997</v>
      </c>
      <c r="E9" s="103">
        <v>567.03</v>
      </c>
      <c r="F9" s="66">
        <v>42.15</v>
      </c>
      <c r="G9" s="103">
        <f t="shared" si="1"/>
        <v>609.17999999999995</v>
      </c>
    </row>
    <row r="10" spans="1:7" x14ac:dyDescent="0.25">
      <c r="A10" s="65" t="s">
        <v>12</v>
      </c>
      <c r="B10" s="101">
        <v>60.887</v>
      </c>
      <c r="C10" s="105">
        <v>578.34299999999996</v>
      </c>
      <c r="D10" s="66">
        <f t="shared" si="0"/>
        <v>639.23</v>
      </c>
      <c r="E10" s="103">
        <v>606.67700000000002</v>
      </c>
      <c r="F10" s="66">
        <v>32.552999999999997</v>
      </c>
      <c r="G10" s="104">
        <f t="shared" si="1"/>
        <v>639.23</v>
      </c>
    </row>
    <row r="11" spans="1:7" x14ac:dyDescent="0.25">
      <c r="A11" s="65" t="s">
        <v>13</v>
      </c>
      <c r="B11" s="103">
        <v>61.661000000000001</v>
      </c>
      <c r="C11" s="103">
        <v>596.20699999999999</v>
      </c>
      <c r="D11" s="66">
        <f t="shared" si="0"/>
        <v>657.86799999999994</v>
      </c>
      <c r="E11" s="103">
        <v>625.19600000000003</v>
      </c>
      <c r="F11" s="66">
        <v>32.671999999999997</v>
      </c>
      <c r="G11" s="104">
        <f t="shared" si="1"/>
        <v>657.86800000000005</v>
      </c>
    </row>
    <row r="12" spans="1:7" x14ac:dyDescent="0.25">
      <c r="A12" s="65" t="s">
        <v>14</v>
      </c>
      <c r="B12" s="103">
        <v>40.148000000000003</v>
      </c>
      <c r="C12" s="103">
        <v>635.25199999999995</v>
      </c>
      <c r="D12" s="66">
        <f t="shared" si="0"/>
        <v>675.4</v>
      </c>
      <c r="E12" s="103">
        <v>641.774</v>
      </c>
      <c r="F12" s="66">
        <v>33.625999999999998</v>
      </c>
      <c r="G12" s="103">
        <f t="shared" si="1"/>
        <v>675.4</v>
      </c>
    </row>
    <row r="13" spans="1:7" x14ac:dyDescent="0.25">
      <c r="A13" s="65" t="s">
        <v>15</v>
      </c>
      <c r="B13" s="103">
        <v>41.131999999999998</v>
      </c>
      <c r="C13" s="103">
        <v>687.58600000000001</v>
      </c>
      <c r="D13" s="66">
        <f t="shared" si="0"/>
        <v>728.71799999999996</v>
      </c>
      <c r="E13" s="103">
        <v>694.98299999999995</v>
      </c>
      <c r="F13" s="66">
        <v>33.734999999999999</v>
      </c>
      <c r="G13" s="104">
        <f t="shared" si="1"/>
        <v>728.71799999999996</v>
      </c>
    </row>
    <row r="14" spans="1:7" x14ac:dyDescent="0.25">
      <c r="A14" s="106" t="s">
        <v>36</v>
      </c>
      <c r="B14" s="70">
        <v>52.94</v>
      </c>
      <c r="C14" s="70">
        <v>677.94</v>
      </c>
      <c r="D14" s="71">
        <v>730.87</v>
      </c>
      <c r="E14" s="106">
        <v>695.56</v>
      </c>
      <c r="F14" s="106">
        <v>35.31</v>
      </c>
      <c r="G14" s="103">
        <f t="shared" si="1"/>
        <v>730.86999999999989</v>
      </c>
    </row>
    <row r="15" spans="1:7" ht="44.25" customHeight="1" x14ac:dyDescent="0.25">
      <c r="A15" s="72" t="s">
        <v>17</v>
      </c>
      <c r="B15" s="73">
        <f t="shared" ref="B15:G15" si="2">((B14-B13)*100)/B13</f>
        <v>28.707575610230478</v>
      </c>
      <c r="C15" s="73">
        <f t="shared" si="2"/>
        <v>-1.4028790580378248</v>
      </c>
      <c r="D15" s="73">
        <f t="shared" si="2"/>
        <v>0.2953131389645986</v>
      </c>
      <c r="E15" s="73">
        <f t="shared" si="2"/>
        <v>8.3023613527237097E-2</v>
      </c>
      <c r="F15" s="73">
        <f t="shared" si="2"/>
        <v>4.6687416629613248</v>
      </c>
      <c r="G15" s="73">
        <f t="shared" si="2"/>
        <v>0.295313138964583</v>
      </c>
    </row>
    <row r="16" spans="1:7" ht="39.75" customHeight="1" x14ac:dyDescent="0.25">
      <c r="A16" s="74" t="s">
        <v>18</v>
      </c>
      <c r="B16" s="9">
        <f t="shared" ref="B16:G16" si="3">((B14/B5)^(1/9)-1)*100</f>
        <v>0.73868696110577226</v>
      </c>
      <c r="C16" s="9">
        <f t="shared" si="3"/>
        <v>3.8354799497070546</v>
      </c>
      <c r="D16" s="9">
        <f t="shared" si="3"/>
        <v>3.5767980441715475</v>
      </c>
      <c r="E16" s="9">
        <f t="shared" si="3"/>
        <v>4.0862200985065211</v>
      </c>
      <c r="F16" s="9">
        <f t="shared" si="3"/>
        <v>-3.2708303775901282</v>
      </c>
      <c r="G16" s="9">
        <f t="shared" si="3"/>
        <v>3.5768844621235196</v>
      </c>
    </row>
    <row r="17" spans="1:7" x14ac:dyDescent="0.25">
      <c r="A17" s="78" t="s">
        <v>30</v>
      </c>
      <c r="B17" s="107"/>
      <c r="C17" s="4"/>
      <c r="D17" s="108"/>
      <c r="E17" s="108"/>
      <c r="F17" s="108"/>
      <c r="G17" s="109"/>
    </row>
    <row r="18" spans="1:7" x14ac:dyDescent="0.25">
      <c r="A18" s="96" t="s">
        <v>31</v>
      </c>
      <c r="B18" s="107"/>
      <c r="C18" s="78"/>
      <c r="D18" s="109"/>
      <c r="E18" s="109"/>
      <c r="F18" s="109"/>
      <c r="G18" s="109"/>
    </row>
    <row r="21" spans="1:7" x14ac:dyDescent="0.25">
      <c r="B21" s="3"/>
      <c r="C21" s="3"/>
      <c r="D21" s="3"/>
      <c r="E21" s="3"/>
      <c r="F21" s="3"/>
    </row>
  </sheetData>
  <mergeCells count="1">
    <mergeCell ref="A1:G1"/>
  </mergeCells>
  <pageMargins left="0.7" right="0.7" top="0.75" bottom="0.75" header="0.3" footer="0.3"/>
  <pageSetup orientation="portrait" r:id="rId1"/>
  <ignoredErrors>
    <ignoredError sqref="G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2"/>
  <sheetViews>
    <sheetView showGridLines="0" workbookViewId="0">
      <selection activeCell="L16" sqref="L16"/>
    </sheetView>
  </sheetViews>
  <sheetFormatPr defaultRowHeight="15" x14ac:dyDescent="0.25"/>
  <cols>
    <col min="1" max="1" width="14" customWidth="1"/>
    <col min="2" max="4" width="8.7109375" customWidth="1"/>
    <col min="5" max="5" width="9.42578125" customWidth="1"/>
    <col min="6" max="8" width="8.7109375" customWidth="1"/>
    <col min="13" max="13" width="10.5703125" bestFit="1" customWidth="1"/>
    <col min="14" max="15" width="11.28515625" bestFit="1" customWidth="1"/>
    <col min="16" max="16" width="10.5703125" bestFit="1" customWidth="1"/>
  </cols>
  <sheetData>
    <row r="1" spans="1:20" ht="43.5" customHeight="1" x14ac:dyDescent="0.25">
      <c r="A1" s="210" t="s">
        <v>62</v>
      </c>
      <c r="B1" s="210"/>
      <c r="C1" s="210"/>
      <c r="D1" s="210"/>
      <c r="E1" s="210"/>
      <c r="F1" s="210"/>
      <c r="G1" s="210"/>
      <c r="H1" s="210"/>
    </row>
    <row r="2" spans="1:20" ht="15.75" x14ac:dyDescent="0.25">
      <c r="A2" s="110"/>
      <c r="B2" s="111"/>
      <c r="C2" s="111"/>
      <c r="D2" s="111"/>
      <c r="E2" s="111"/>
      <c r="F2" s="111"/>
      <c r="G2" s="112"/>
      <c r="H2" s="112" t="s">
        <v>47</v>
      </c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5">
      <c r="A3" s="113" t="s">
        <v>0</v>
      </c>
      <c r="B3" s="211" t="s">
        <v>48</v>
      </c>
      <c r="C3" s="212"/>
      <c r="D3" s="213"/>
      <c r="E3" s="212" t="s">
        <v>49</v>
      </c>
      <c r="F3" s="212"/>
      <c r="G3" s="212"/>
      <c r="H3" s="213"/>
    </row>
    <row r="4" spans="1:20" x14ac:dyDescent="0.25">
      <c r="A4" s="114"/>
      <c r="B4" s="115" t="s">
        <v>50</v>
      </c>
      <c r="C4" s="115" t="s">
        <v>51</v>
      </c>
      <c r="D4" s="116" t="s">
        <v>52</v>
      </c>
      <c r="E4" s="115" t="s">
        <v>53</v>
      </c>
      <c r="F4" s="115" t="s">
        <v>54</v>
      </c>
      <c r="G4" s="115" t="s">
        <v>55</v>
      </c>
      <c r="H4" s="117" t="s">
        <v>56</v>
      </c>
    </row>
    <row r="5" spans="1:20" x14ac:dyDescent="0.25">
      <c r="A5" s="63">
        <v>1</v>
      </c>
      <c r="B5" s="83">
        <v>2</v>
      </c>
      <c r="C5" s="83">
        <v>3</v>
      </c>
      <c r="D5" s="84">
        <v>4</v>
      </c>
      <c r="E5" s="83">
        <v>5</v>
      </c>
      <c r="F5" s="83">
        <v>6</v>
      </c>
      <c r="G5" s="83">
        <v>7</v>
      </c>
      <c r="H5" s="84">
        <v>8</v>
      </c>
    </row>
    <row r="6" spans="1:20" x14ac:dyDescent="0.25">
      <c r="A6" s="118" t="s">
        <v>7</v>
      </c>
      <c r="B6" s="119">
        <v>9.7100000000000009</v>
      </c>
      <c r="C6" s="120">
        <v>26.14</v>
      </c>
      <c r="D6" s="120">
        <v>19.2</v>
      </c>
      <c r="E6" s="120">
        <v>7.81</v>
      </c>
      <c r="F6" s="120">
        <v>9.59</v>
      </c>
      <c r="G6" s="120">
        <v>78.06</v>
      </c>
      <c r="H6" s="120">
        <v>0.59</v>
      </c>
    </row>
    <row r="7" spans="1:20" x14ac:dyDescent="0.25">
      <c r="A7" s="118" t="s">
        <v>8</v>
      </c>
      <c r="B7" s="121">
        <v>9.5500000000000007</v>
      </c>
      <c r="C7" s="122">
        <v>27.19</v>
      </c>
      <c r="D7" s="122">
        <v>18.829999999999998</v>
      </c>
      <c r="E7" s="122">
        <v>7.86</v>
      </c>
      <c r="F7" s="122">
        <v>10.06</v>
      </c>
      <c r="G7" s="122">
        <v>82.88</v>
      </c>
      <c r="H7" s="122">
        <v>0.5</v>
      </c>
    </row>
    <row r="8" spans="1:20" x14ac:dyDescent="0.25">
      <c r="A8" s="118" t="s">
        <v>9</v>
      </c>
      <c r="B8" s="121">
        <v>9.82</v>
      </c>
      <c r="C8" s="122">
        <v>30.12</v>
      </c>
      <c r="D8" s="122">
        <v>19.02</v>
      </c>
      <c r="E8" s="122">
        <v>7.97</v>
      </c>
      <c r="F8" s="122">
        <v>10.09</v>
      </c>
      <c r="G8" s="122">
        <v>91.1</v>
      </c>
      <c r="H8" s="122">
        <v>0.4</v>
      </c>
    </row>
    <row r="9" spans="1:20" x14ac:dyDescent="0.25">
      <c r="A9" s="118" t="s">
        <v>10</v>
      </c>
      <c r="B9" s="121">
        <v>10.030460999999999</v>
      </c>
      <c r="C9" s="122">
        <v>30.275245999999999</v>
      </c>
      <c r="D9" s="122">
        <v>18.505306000000001</v>
      </c>
      <c r="E9" s="122">
        <v>7.4182599999999992</v>
      </c>
      <c r="F9" s="122">
        <v>11.219522999999999</v>
      </c>
      <c r="G9" s="122">
        <v>93.758554000000004</v>
      </c>
      <c r="H9" s="122">
        <v>0.42289299999999996</v>
      </c>
    </row>
    <row r="10" spans="1:20" x14ac:dyDescent="0.25">
      <c r="A10" s="118" t="s">
        <v>11</v>
      </c>
      <c r="B10" s="121">
        <v>9.839874</v>
      </c>
      <c r="C10" s="122">
        <v>32.325378999999998</v>
      </c>
      <c r="D10" s="122">
        <v>17.390539</v>
      </c>
      <c r="E10" s="122">
        <v>7.5586949999999993</v>
      </c>
      <c r="F10" s="122">
        <v>11.103161</v>
      </c>
      <c r="G10" s="122">
        <v>94.427589999999995</v>
      </c>
      <c r="H10" s="122">
        <v>0.35787000000000002</v>
      </c>
    </row>
    <row r="11" spans="1:20" x14ac:dyDescent="0.25">
      <c r="A11" s="118" t="s">
        <v>12</v>
      </c>
      <c r="B11" s="121">
        <v>10.567958000000001</v>
      </c>
      <c r="C11" s="122">
        <v>35.321118000000006</v>
      </c>
      <c r="D11" s="122">
        <v>17.860611000000002</v>
      </c>
      <c r="E11" s="122">
        <v>7.5029899999999996</v>
      </c>
      <c r="F11" s="122">
        <v>11.788736999999999</v>
      </c>
      <c r="G11" s="122">
        <v>98.587811000000002</v>
      </c>
      <c r="H11" s="122">
        <v>0.428786</v>
      </c>
    </row>
    <row r="12" spans="1:20" x14ac:dyDescent="0.25">
      <c r="A12" s="123" t="s">
        <v>13</v>
      </c>
      <c r="B12" s="121">
        <v>11.325801999999999</v>
      </c>
      <c r="C12" s="122">
        <v>36.593313999999999</v>
      </c>
      <c r="D12" s="122">
        <v>19.945951000000001</v>
      </c>
      <c r="E12" s="122">
        <v>6.0408670000000004</v>
      </c>
      <c r="F12" s="122">
        <v>13.830959</v>
      </c>
      <c r="G12" s="122">
        <v>102.484105</v>
      </c>
      <c r="H12" s="122">
        <v>0.62896400000000008</v>
      </c>
    </row>
    <row r="13" spans="1:20" x14ac:dyDescent="0.25">
      <c r="A13" s="123" t="s">
        <v>14</v>
      </c>
      <c r="B13" s="121">
        <v>12.38018181</v>
      </c>
      <c r="C13" s="122">
        <v>37.783917000000002</v>
      </c>
      <c r="D13" s="122">
        <v>20.005728638000004</v>
      </c>
      <c r="E13" s="122">
        <v>4.4078900700000005</v>
      </c>
      <c r="F13" s="122">
        <v>14.594440000000001</v>
      </c>
      <c r="G13" s="122">
        <v>107.90377368</v>
      </c>
      <c r="H13" s="122">
        <v>0.56170000000000009</v>
      </c>
    </row>
    <row r="14" spans="1:20" x14ac:dyDescent="0.25">
      <c r="A14" s="123" t="s">
        <v>15</v>
      </c>
      <c r="B14" s="121">
        <v>12.786385000000001</v>
      </c>
      <c r="C14" s="122">
        <v>38.039338999999998</v>
      </c>
      <c r="D14" s="122">
        <v>19.785876000000002</v>
      </c>
      <c r="E14" s="122">
        <v>4.0715830000000004</v>
      </c>
      <c r="F14" s="122">
        <v>15.478732000000001</v>
      </c>
      <c r="G14" s="122">
        <v>110.53495299999999</v>
      </c>
      <c r="H14" s="122">
        <v>0.70151300000000005</v>
      </c>
    </row>
    <row r="15" spans="1:20" x14ac:dyDescent="0.25">
      <c r="A15" s="124" t="s">
        <v>16</v>
      </c>
      <c r="B15" s="125">
        <v>12.8233008427</v>
      </c>
      <c r="C15" s="126">
        <v>38.616484612774997</v>
      </c>
      <c r="D15" s="126">
        <v>20.678661312999999</v>
      </c>
      <c r="E15" s="126">
        <v>3.1414499999999999</v>
      </c>
      <c r="F15" s="126">
        <v>15.238004999999999</v>
      </c>
      <c r="G15" s="126">
        <v>111.19821777795001</v>
      </c>
      <c r="H15" s="126">
        <v>0.64321700000000004</v>
      </c>
    </row>
    <row r="16" spans="1:20" s="27" customFormat="1" ht="45" customHeight="1" x14ac:dyDescent="0.25">
      <c r="A16" s="72" t="s">
        <v>57</v>
      </c>
      <c r="B16" s="75">
        <f>((B15-B14)/B14)*100</f>
        <v>0.28871211605155905</v>
      </c>
      <c r="C16" s="75">
        <f t="shared" ref="C16:H16" si="0">((C15-C14)/C14)*100</f>
        <v>1.5172335480776848</v>
      </c>
      <c r="D16" s="75">
        <f t="shared" si="0"/>
        <v>4.5122354602848889</v>
      </c>
      <c r="E16" s="75">
        <f t="shared" si="0"/>
        <v>-22.844505441740974</v>
      </c>
      <c r="F16" s="75">
        <f t="shared" si="0"/>
        <v>-1.5552113700269599</v>
      </c>
      <c r="G16" s="75">
        <f t="shared" si="0"/>
        <v>0.60004981225261744</v>
      </c>
      <c r="H16" s="75">
        <f t="shared" si="0"/>
        <v>-8.3100384454742837</v>
      </c>
    </row>
    <row r="17" spans="1:8" s="27" customFormat="1" ht="33.75" customHeight="1" x14ac:dyDescent="0.25">
      <c r="A17" s="74" t="s">
        <v>18</v>
      </c>
      <c r="B17" s="9">
        <f>((B15/B6)^(1/9)-1)*100</f>
        <v>3.1383232822939977</v>
      </c>
      <c r="C17" s="9">
        <f t="shared" ref="C17:H17" si="1">((C15/C6)^(1/9)-1)*100</f>
        <v>4.4310593791047515</v>
      </c>
      <c r="D17" s="9">
        <f t="shared" si="1"/>
        <v>0.82776311511636447</v>
      </c>
      <c r="E17" s="9">
        <f t="shared" si="1"/>
        <v>-9.6239751165709375</v>
      </c>
      <c r="F17" s="9">
        <f t="shared" si="1"/>
        <v>5.279908909235953</v>
      </c>
      <c r="G17" s="9">
        <f t="shared" si="1"/>
        <v>4.0098247013044208</v>
      </c>
      <c r="H17" s="9">
        <f t="shared" si="1"/>
        <v>0.96416968609784881</v>
      </c>
    </row>
    <row r="18" spans="1:8" x14ac:dyDescent="0.25">
      <c r="A18" s="127" t="s">
        <v>58</v>
      </c>
      <c r="B18" s="128" t="s">
        <v>59</v>
      </c>
      <c r="C18" s="127"/>
      <c r="D18" s="127"/>
      <c r="E18" s="107"/>
      <c r="F18" s="107"/>
      <c r="G18" s="107"/>
      <c r="H18" s="107"/>
    </row>
    <row r="19" spans="1:8" x14ac:dyDescent="0.25">
      <c r="A19" s="128"/>
      <c r="B19" s="128" t="s">
        <v>60</v>
      </c>
      <c r="C19" s="128"/>
      <c r="D19" s="128"/>
      <c r="E19" s="107"/>
      <c r="F19" s="107"/>
      <c r="G19" s="107"/>
      <c r="H19" s="107"/>
    </row>
    <row r="20" spans="1:8" x14ac:dyDescent="0.25">
      <c r="A20" s="129" t="s">
        <v>61</v>
      </c>
      <c r="B20" s="128"/>
      <c r="C20" s="128"/>
      <c r="D20" s="128"/>
      <c r="E20" s="107"/>
      <c r="F20" s="107"/>
      <c r="G20" s="107"/>
      <c r="H20" s="107"/>
    </row>
    <row r="22" spans="1:8" ht="23.25" customHeight="1" x14ac:dyDescent="0.25"/>
  </sheetData>
  <mergeCells count="3">
    <mergeCell ref="A1:H1"/>
    <mergeCell ref="B3:D3"/>
    <mergeCell ref="E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64"/>
  <sheetViews>
    <sheetView showGridLines="0" workbookViewId="0">
      <selection activeCell="L14" sqref="L14"/>
    </sheetView>
  </sheetViews>
  <sheetFormatPr defaultRowHeight="15" x14ac:dyDescent="0.25"/>
  <cols>
    <col min="1" max="1" width="13.28515625" customWidth="1"/>
    <col min="2" max="6" width="8.7109375" customWidth="1"/>
    <col min="7" max="7" width="12" customWidth="1"/>
  </cols>
  <sheetData>
    <row r="1" spans="1:21" ht="39.75" customHeight="1" x14ac:dyDescent="0.25">
      <c r="A1" s="187" t="s">
        <v>75</v>
      </c>
      <c r="B1" s="187"/>
      <c r="C1" s="187"/>
      <c r="D1" s="187"/>
      <c r="E1" s="187"/>
      <c r="F1" s="187"/>
      <c r="G1" s="187"/>
    </row>
    <row r="2" spans="1:21" ht="15.75" x14ac:dyDescent="0.25">
      <c r="A2" s="130"/>
      <c r="B2" s="131"/>
      <c r="C2" s="131"/>
      <c r="D2" s="131"/>
      <c r="E2" s="131"/>
      <c r="F2" s="131"/>
      <c r="G2" s="132" t="s">
        <v>65</v>
      </c>
      <c r="J2" s="10"/>
      <c r="K2" s="10"/>
      <c r="L2" s="10"/>
      <c r="M2" s="10"/>
      <c r="N2" s="10"/>
      <c r="O2" s="10"/>
      <c r="P2" s="10"/>
      <c r="Q2" s="10"/>
      <c r="R2" s="10"/>
    </row>
    <row r="3" spans="1:21" x14ac:dyDescent="0.25">
      <c r="A3" s="83" t="s">
        <v>0</v>
      </c>
      <c r="B3" s="212" t="s">
        <v>64</v>
      </c>
      <c r="C3" s="212"/>
      <c r="D3" s="212"/>
      <c r="E3" s="213"/>
      <c r="F3" s="83" t="s">
        <v>66</v>
      </c>
      <c r="G3" s="83" t="s">
        <v>3</v>
      </c>
      <c r="J3" s="10"/>
      <c r="K3" s="10"/>
      <c r="L3" s="10"/>
      <c r="M3" s="10"/>
      <c r="N3" s="10"/>
      <c r="O3" s="10"/>
      <c r="P3" s="10"/>
      <c r="Q3" s="10"/>
      <c r="R3" s="10"/>
    </row>
    <row r="4" spans="1:21" ht="24.75" customHeight="1" x14ac:dyDescent="0.25">
      <c r="A4" s="114"/>
      <c r="B4" s="133" t="s">
        <v>67</v>
      </c>
      <c r="C4" s="62" t="s">
        <v>68</v>
      </c>
      <c r="D4" s="62" t="s">
        <v>69</v>
      </c>
      <c r="E4" s="62" t="s">
        <v>70</v>
      </c>
      <c r="F4" s="134"/>
      <c r="G4" s="114"/>
      <c r="J4" s="10"/>
      <c r="K4" s="10"/>
      <c r="L4" s="10"/>
      <c r="M4" s="10"/>
      <c r="N4" s="10"/>
      <c r="O4" s="10"/>
      <c r="P4" s="10"/>
      <c r="Q4" s="10"/>
      <c r="R4" s="10"/>
    </row>
    <row r="5" spans="1:21" ht="26.25" x14ac:dyDescent="0.25">
      <c r="A5" s="63">
        <v>1</v>
      </c>
      <c r="B5" s="84">
        <v>9</v>
      </c>
      <c r="C5" s="83">
        <v>10</v>
      </c>
      <c r="D5" s="83">
        <v>11</v>
      </c>
      <c r="E5" s="83">
        <v>12</v>
      </c>
      <c r="F5" s="63">
        <v>13</v>
      </c>
      <c r="G5" s="135" t="s">
        <v>109</v>
      </c>
      <c r="J5" s="10"/>
      <c r="K5" s="10"/>
      <c r="L5" s="10"/>
      <c r="M5" s="10"/>
      <c r="N5" s="10"/>
      <c r="O5" s="10"/>
      <c r="P5" s="10"/>
      <c r="Q5" s="10"/>
      <c r="R5" s="10"/>
    </row>
    <row r="6" spans="1:21" x14ac:dyDescent="0.25">
      <c r="A6" s="118" t="s">
        <v>7</v>
      </c>
      <c r="B6" s="136">
        <v>20.518895000000001</v>
      </c>
      <c r="C6" s="136">
        <v>0.88357799999999997</v>
      </c>
      <c r="D6" s="136">
        <v>2.7113809999999998</v>
      </c>
      <c r="E6" s="136">
        <v>4.4784829999999998</v>
      </c>
      <c r="F6" s="137">
        <v>15.141554307999968</v>
      </c>
      <c r="G6" s="138">
        <v>194.82053881799999</v>
      </c>
      <c r="H6" s="3"/>
      <c r="I6" s="3"/>
      <c r="J6" s="10"/>
      <c r="K6" s="10"/>
      <c r="L6" s="10"/>
      <c r="M6" s="10"/>
      <c r="N6" s="10"/>
      <c r="O6" s="10"/>
      <c r="P6" s="10"/>
      <c r="Q6" s="10"/>
      <c r="R6" s="10"/>
    </row>
    <row r="7" spans="1:21" x14ac:dyDescent="0.25">
      <c r="A7" s="118" t="s">
        <v>8</v>
      </c>
      <c r="B7" s="122">
        <v>18.432624000000001</v>
      </c>
      <c r="C7" s="122">
        <v>1.0276050000000001</v>
      </c>
      <c r="D7" s="122">
        <v>7.8369999999999997</v>
      </c>
      <c r="E7" s="122">
        <v>4.6100000000000003</v>
      </c>
      <c r="F7" s="137">
        <v>14.428854000000001</v>
      </c>
      <c r="G7" s="139">
        <v>203.201911</v>
      </c>
      <c r="H7" s="3"/>
      <c r="I7" s="3"/>
      <c r="J7" s="10"/>
      <c r="K7" s="10"/>
      <c r="L7" s="10"/>
      <c r="M7" s="10"/>
      <c r="N7" s="10"/>
      <c r="O7" s="10"/>
      <c r="P7" s="10"/>
      <c r="Q7" s="10"/>
      <c r="R7" s="10"/>
    </row>
    <row r="8" spans="1:21" x14ac:dyDescent="0.25">
      <c r="A8" s="118" t="s">
        <v>9</v>
      </c>
      <c r="B8" s="122">
        <v>15.053996</v>
      </c>
      <c r="C8" s="122">
        <v>0.89617800000000003</v>
      </c>
      <c r="D8" s="122">
        <v>10.943348</v>
      </c>
      <c r="E8" s="122">
        <v>4.6701059999999996</v>
      </c>
      <c r="F8" s="66">
        <v>17.650455000000051</v>
      </c>
      <c r="G8" s="139">
        <v>217.73648300000002</v>
      </c>
      <c r="H8" s="3"/>
      <c r="I8" s="3"/>
      <c r="J8" s="10"/>
      <c r="K8" s="10"/>
      <c r="L8" s="10"/>
      <c r="M8" s="10"/>
      <c r="N8" s="10"/>
      <c r="O8" s="10"/>
      <c r="P8" s="10"/>
      <c r="Q8" s="10"/>
      <c r="R8" s="10"/>
    </row>
    <row r="9" spans="1:21" x14ac:dyDescent="0.25">
      <c r="A9" s="118" t="s">
        <v>10</v>
      </c>
      <c r="B9" s="122">
        <v>13.405396999999999</v>
      </c>
      <c r="C9" s="122">
        <v>0.94092600000000004</v>
      </c>
      <c r="D9" s="122">
        <v>12.067836999999999</v>
      </c>
      <c r="E9" s="122">
        <v>4.7852299999999994</v>
      </c>
      <c r="F9" s="66">
        <v>17.926698000000016</v>
      </c>
      <c r="G9" s="139">
        <v>220.75633100000002</v>
      </c>
      <c r="I9" s="3"/>
      <c r="J9" s="10"/>
      <c r="K9" s="10"/>
      <c r="L9" s="10"/>
      <c r="M9" s="10"/>
      <c r="N9" s="10"/>
      <c r="O9" s="10"/>
      <c r="P9" s="10"/>
      <c r="Q9" s="10"/>
      <c r="R9" s="10"/>
      <c r="S9" s="28"/>
      <c r="T9" s="10"/>
    </row>
    <row r="10" spans="1:21" x14ac:dyDescent="0.25">
      <c r="A10" s="118" t="s">
        <v>11</v>
      </c>
      <c r="B10" s="122">
        <v>11.91933</v>
      </c>
      <c r="C10" s="122">
        <v>0.94559000000000004</v>
      </c>
      <c r="D10" s="122">
        <v>12.447884999999999</v>
      </c>
      <c r="E10" s="122">
        <v>4.632053</v>
      </c>
      <c r="F10" s="66">
        <v>18.187565999999975</v>
      </c>
      <c r="G10" s="139">
        <v>221.13553200000001</v>
      </c>
      <c r="I10" s="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58"/>
    </row>
    <row r="11" spans="1:21" x14ac:dyDescent="0.25">
      <c r="A11" s="123" t="s">
        <v>12</v>
      </c>
      <c r="B11" s="122">
        <v>9.727411</v>
      </c>
      <c r="C11" s="122">
        <v>1.036856</v>
      </c>
      <c r="D11" s="122">
        <v>13.321928</v>
      </c>
      <c r="E11" s="122">
        <v>5.1572749999999994</v>
      </c>
      <c r="F11" s="66">
        <v>20.621807999999987</v>
      </c>
      <c r="G11" s="139">
        <v>231.92328899999998</v>
      </c>
      <c r="I11" s="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58"/>
      <c r="U11" s="57"/>
    </row>
    <row r="12" spans="1:21" x14ac:dyDescent="0.25">
      <c r="A12" s="123" t="s">
        <v>13</v>
      </c>
      <c r="B12" s="122">
        <v>9.9619260000000001</v>
      </c>
      <c r="C12" s="122">
        <v>1.0287760000000001</v>
      </c>
      <c r="D12" s="122">
        <v>13.935638000000001</v>
      </c>
      <c r="E12" s="122">
        <v>5.1853810000000005</v>
      </c>
      <c r="F12" s="66">
        <v>22.589137999999963</v>
      </c>
      <c r="G12" s="139">
        <v>243.55082099999998</v>
      </c>
      <c r="I12" s="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1" x14ac:dyDescent="0.25">
      <c r="A13" s="123" t="s">
        <v>14</v>
      </c>
      <c r="B13" s="122">
        <v>9.4864374700000003</v>
      </c>
      <c r="C13" s="122">
        <v>1.035817</v>
      </c>
      <c r="D13" s="122">
        <v>14.753651</v>
      </c>
      <c r="E13" s="122">
        <v>5.2766159999999998</v>
      </c>
      <c r="F13" s="66">
        <v>26.214585331999984</v>
      </c>
      <c r="G13" s="139">
        <v>254.40473800000001</v>
      </c>
      <c r="I13" s="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1" x14ac:dyDescent="0.25">
      <c r="A14" s="123" t="s">
        <v>15</v>
      </c>
      <c r="B14" s="122">
        <v>10.032171</v>
      </c>
      <c r="C14" s="122">
        <v>0.948963</v>
      </c>
      <c r="D14" s="122">
        <v>14.676219999999999</v>
      </c>
      <c r="E14" s="122">
        <v>5.802924</v>
      </c>
      <c r="F14" s="66">
        <v>29.502610000000004</v>
      </c>
      <c r="G14" s="139">
        <v>262.36126899999999</v>
      </c>
      <c r="H14" s="57"/>
      <c r="I14" s="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1" x14ac:dyDescent="0.25">
      <c r="A15" s="106" t="s">
        <v>16</v>
      </c>
      <c r="B15" s="126">
        <v>8.6097970000000004</v>
      </c>
      <c r="C15" s="126">
        <v>0.93180099999999999</v>
      </c>
      <c r="D15" s="126">
        <v>15.52774</v>
      </c>
      <c r="E15" s="126">
        <v>5.2439539999999996</v>
      </c>
      <c r="F15" s="66">
        <v>30.290922518999963</v>
      </c>
      <c r="G15" s="140">
        <v>262.94355106542497</v>
      </c>
      <c r="H15" s="57"/>
      <c r="I15" s="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1" ht="48" customHeight="1" x14ac:dyDescent="0.25">
      <c r="A16" s="72" t="s">
        <v>71</v>
      </c>
      <c r="B16" s="9">
        <f t="shared" ref="B16:G16" si="0">((B15-B14)/B14)*100</f>
        <v>-14.178127545872171</v>
      </c>
      <c r="C16" s="75">
        <f t="shared" si="0"/>
        <v>-1.8085004367925841</v>
      </c>
      <c r="D16" s="75">
        <f>((D15-D14)/D14)*100</f>
        <v>5.8020389446328879</v>
      </c>
      <c r="E16" s="75">
        <f>((E15-E14)/E14)*100</f>
        <v>-9.632557655416484</v>
      </c>
      <c r="F16" s="73">
        <f t="shared" si="0"/>
        <v>2.6720094222170814</v>
      </c>
      <c r="G16" s="73">
        <f t="shared" si="0"/>
        <v>0.22193903377749585</v>
      </c>
      <c r="H16" s="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18" ht="31.5" customHeight="1" x14ac:dyDescent="0.25">
      <c r="A17" s="74" t="s">
        <v>18</v>
      </c>
      <c r="B17" s="9">
        <f>((B15/B6)^(1/9)-1)*100</f>
        <v>-9.1984596617535992</v>
      </c>
      <c r="C17" s="9">
        <f t="shared" ref="C17:G17" si="1">((C15/C6)^(1/9)-1)*100</f>
        <v>0.59218764458375261</v>
      </c>
      <c r="D17" s="9">
        <f t="shared" si="1"/>
        <v>21.398432181134019</v>
      </c>
      <c r="E17" s="9">
        <f t="shared" si="1"/>
        <v>1.7686974425641599</v>
      </c>
      <c r="F17" s="9">
        <f t="shared" si="1"/>
        <v>8.0090700466239895</v>
      </c>
      <c r="G17" s="9">
        <f t="shared" si="1"/>
        <v>3.3879094391773723</v>
      </c>
      <c r="H17" s="3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127" t="s">
        <v>30</v>
      </c>
      <c r="B18" s="141" t="s">
        <v>72</v>
      </c>
      <c r="C18" s="142"/>
      <c r="D18" s="142"/>
      <c r="E18" s="143"/>
      <c r="F18" s="143"/>
      <c r="G18" s="143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5">
      <c r="A19" s="214" t="s">
        <v>73</v>
      </c>
      <c r="B19" s="214"/>
      <c r="C19" s="214"/>
      <c r="D19" s="214"/>
      <c r="E19" s="143"/>
      <c r="F19" s="143"/>
      <c r="G19" s="143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144" t="s">
        <v>74</v>
      </c>
      <c r="B20" s="128"/>
      <c r="C20" s="128"/>
      <c r="D20" s="128"/>
      <c r="E20" s="94"/>
      <c r="F20" s="94"/>
      <c r="G20" s="94"/>
    </row>
    <row r="21" spans="1:18" x14ac:dyDescent="0.25">
      <c r="A21" s="146" t="s">
        <v>61</v>
      </c>
      <c r="B21" s="145"/>
      <c r="C21" s="145"/>
      <c r="D21" s="145"/>
      <c r="E21" s="94"/>
      <c r="F21" s="94"/>
      <c r="G21" s="94"/>
    </row>
    <row r="22" spans="1:18" x14ac:dyDescent="0.25">
      <c r="E22" s="29"/>
      <c r="F22" s="29"/>
      <c r="G22" s="29"/>
    </row>
    <row r="58" spans="2:10" x14ac:dyDescent="0.25">
      <c r="B58" s="3"/>
      <c r="C58" s="3"/>
      <c r="D58" s="3"/>
      <c r="E58" s="3"/>
      <c r="F58" s="3"/>
      <c r="G58" s="3"/>
    </row>
    <row r="59" spans="2:10" x14ac:dyDescent="0.25">
      <c r="B59" s="3"/>
      <c r="C59" s="3"/>
      <c r="D59" s="3"/>
      <c r="E59" s="3"/>
      <c r="F59" s="3"/>
      <c r="G59" s="3"/>
    </row>
    <row r="60" spans="2:10" x14ac:dyDescent="0.25">
      <c r="B60" s="3"/>
      <c r="C60" s="3"/>
      <c r="D60" s="3"/>
      <c r="E60" s="3"/>
      <c r="F60" s="3"/>
      <c r="G60" s="3"/>
    </row>
    <row r="61" spans="2:10" x14ac:dyDescent="0.25">
      <c r="B61" s="181"/>
      <c r="C61" s="181"/>
      <c r="D61" s="181"/>
      <c r="E61" s="181"/>
      <c r="F61" s="181"/>
      <c r="G61" s="181"/>
      <c r="H61" s="77"/>
      <c r="I61" s="77"/>
      <c r="J61" s="77"/>
    </row>
    <row r="62" spans="2:10" x14ac:dyDescent="0.25">
      <c r="B62" s="77"/>
      <c r="C62" s="77"/>
      <c r="D62" s="77"/>
      <c r="E62" s="77"/>
      <c r="F62" s="77"/>
      <c r="G62" s="77"/>
      <c r="H62" s="77"/>
      <c r="I62" s="77"/>
      <c r="J62" s="77"/>
    </row>
    <row r="63" spans="2:10" x14ac:dyDescent="0.25">
      <c r="B63" s="182"/>
      <c r="C63" s="77"/>
      <c r="D63" s="77"/>
      <c r="E63" s="77"/>
      <c r="F63" s="77"/>
      <c r="G63" s="77"/>
      <c r="H63" s="77"/>
      <c r="I63" s="77"/>
      <c r="J63" s="77"/>
    </row>
    <row r="64" spans="2:10" x14ac:dyDescent="0.25">
      <c r="B64" s="77"/>
      <c r="C64" s="77"/>
      <c r="D64" s="77"/>
      <c r="E64" s="77"/>
      <c r="F64" s="77"/>
      <c r="G64" s="77"/>
      <c r="H64" s="77"/>
      <c r="I64" s="77"/>
      <c r="J64" s="77"/>
    </row>
  </sheetData>
  <mergeCells count="3">
    <mergeCell ref="A1:G1"/>
    <mergeCell ref="B3:E3"/>
    <mergeCell ref="A19:D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6"/>
  <sheetViews>
    <sheetView showGridLines="0" topLeftCell="A21" workbookViewId="0">
      <selection activeCell="C29" sqref="C29"/>
    </sheetView>
  </sheetViews>
  <sheetFormatPr defaultRowHeight="15" x14ac:dyDescent="0.25"/>
  <cols>
    <col min="1" max="1" width="14.5703125" customWidth="1"/>
    <col min="2" max="2" width="11.140625" customWidth="1"/>
    <col min="3" max="3" width="11" customWidth="1"/>
    <col min="4" max="4" width="9.140625" customWidth="1"/>
    <col min="5" max="5" width="9.42578125" customWidth="1"/>
    <col min="6" max="6" width="13.28515625" customWidth="1"/>
    <col min="7" max="7" width="16.140625" customWidth="1"/>
    <col min="8" max="8" width="17.140625" customWidth="1"/>
    <col min="9" max="9" width="11.28515625" customWidth="1"/>
    <col min="11" max="11" width="12.28515625" customWidth="1"/>
    <col min="12" max="12" width="15.5703125" customWidth="1"/>
  </cols>
  <sheetData>
    <row r="1" spans="7:8" ht="35.25" hidden="1" customHeight="1" x14ac:dyDescent="0.3">
      <c r="G1" s="30"/>
      <c r="H1" s="30"/>
    </row>
    <row r="2" spans="7:8" hidden="1" x14ac:dyDescent="0.25">
      <c r="G2" s="31"/>
      <c r="H2" s="31"/>
    </row>
    <row r="3" spans="7:8" hidden="1" x14ac:dyDescent="0.25"/>
    <row r="4" spans="7:8" hidden="1" x14ac:dyDescent="0.25"/>
    <row r="5" spans="7:8" hidden="1" x14ac:dyDescent="0.25"/>
    <row r="6" spans="7:8" hidden="1" x14ac:dyDescent="0.25"/>
    <row r="7" spans="7:8" hidden="1" x14ac:dyDescent="0.25"/>
    <row r="8" spans="7:8" hidden="1" x14ac:dyDescent="0.25"/>
    <row r="9" spans="7:8" hidden="1" x14ac:dyDescent="0.25"/>
    <row r="10" spans="7:8" hidden="1" x14ac:dyDescent="0.25"/>
    <row r="11" spans="7:8" hidden="1" x14ac:dyDescent="0.25"/>
    <row r="12" spans="7:8" hidden="1" x14ac:dyDescent="0.25"/>
    <row r="13" spans="7:8" hidden="1" x14ac:dyDescent="0.25"/>
    <row r="14" spans="7:8" hidden="1" x14ac:dyDescent="0.25"/>
    <row r="15" spans="7:8" hidden="1" x14ac:dyDescent="0.25"/>
    <row r="16" spans="7:8" hidden="1" x14ac:dyDescent="0.25"/>
    <row r="17" spans="1:10" hidden="1" x14ac:dyDescent="0.25"/>
    <row r="18" spans="1:10" hidden="1" x14ac:dyDescent="0.25">
      <c r="A18" s="36"/>
      <c r="B18" s="37"/>
      <c r="C18" s="38"/>
      <c r="D18" s="38"/>
    </row>
    <row r="19" spans="1:10" hidden="1" x14ac:dyDescent="0.25">
      <c r="A19" s="32"/>
      <c r="B19" s="33"/>
      <c r="C19" s="33"/>
      <c r="D19" s="34"/>
      <c r="E19" s="35"/>
    </row>
    <row r="20" spans="1:10" ht="15.75" hidden="1" x14ac:dyDescent="0.25">
      <c r="A20" s="40"/>
      <c r="B20" s="41"/>
      <c r="C20" s="41"/>
      <c r="D20" s="41"/>
      <c r="E20" s="39"/>
      <c r="F20" s="39"/>
      <c r="G20" s="39"/>
      <c r="H20" s="39"/>
    </row>
    <row r="21" spans="1:10" ht="18.75" x14ac:dyDescent="0.3">
      <c r="A21" s="215" t="s">
        <v>80</v>
      </c>
      <c r="B21" s="215"/>
      <c r="C21" s="215"/>
      <c r="D21" s="215"/>
      <c r="E21" s="215"/>
      <c r="F21" s="215"/>
      <c r="G21" s="215"/>
      <c r="H21" s="39"/>
    </row>
    <row r="22" spans="1:10" ht="20.25" customHeight="1" x14ac:dyDescent="0.25">
      <c r="A22" s="216" t="s">
        <v>76</v>
      </c>
      <c r="B22" s="216"/>
      <c r="C22" s="216"/>
      <c r="D22" s="217"/>
      <c r="E22" s="217"/>
      <c r="F22" s="217"/>
      <c r="G22" s="217"/>
      <c r="H22" s="39"/>
    </row>
    <row r="23" spans="1:10" ht="36" customHeight="1" x14ac:dyDescent="0.25">
      <c r="A23" s="147" t="s">
        <v>0</v>
      </c>
      <c r="B23" s="147" t="s">
        <v>77</v>
      </c>
      <c r="C23" s="147" t="s">
        <v>81</v>
      </c>
      <c r="D23" s="147" t="s">
        <v>78</v>
      </c>
      <c r="E23" s="147" t="s">
        <v>82</v>
      </c>
      <c r="F23" s="147" t="s">
        <v>83</v>
      </c>
      <c r="G23" s="147" t="s">
        <v>84</v>
      </c>
    </row>
    <row r="24" spans="1:10" x14ac:dyDescent="0.25">
      <c r="A24" s="147">
        <v>1</v>
      </c>
      <c r="B24" s="2">
        <v>2</v>
      </c>
      <c r="C24" s="2">
        <v>3</v>
      </c>
      <c r="D24" s="2">
        <v>4</v>
      </c>
      <c r="E24" s="2">
        <v>5</v>
      </c>
      <c r="F24" s="147" t="s">
        <v>85</v>
      </c>
      <c r="G24" s="148" t="s">
        <v>86</v>
      </c>
    </row>
    <row r="25" spans="1:10" x14ac:dyDescent="0.25">
      <c r="A25" s="123" t="s">
        <v>7</v>
      </c>
      <c r="B25" s="149">
        <v>52.22</v>
      </c>
      <c r="C25" s="149">
        <v>5.21</v>
      </c>
      <c r="D25" s="150">
        <v>0.97</v>
      </c>
      <c r="E25" s="150" t="s">
        <v>87</v>
      </c>
      <c r="F25" s="151">
        <f>B25-C25-D25</f>
        <v>46.04</v>
      </c>
      <c r="G25" s="152">
        <f>B25-D25</f>
        <v>51.25</v>
      </c>
      <c r="H25" s="42"/>
      <c r="J25" s="3"/>
    </row>
    <row r="26" spans="1:10" x14ac:dyDescent="0.25">
      <c r="A26" s="123" t="s">
        <v>8</v>
      </c>
      <c r="B26" s="153">
        <v>47.56</v>
      </c>
      <c r="C26" s="153">
        <v>5.28</v>
      </c>
      <c r="D26" s="154">
        <v>0.96774000000000004</v>
      </c>
      <c r="E26" s="154">
        <v>0.03</v>
      </c>
      <c r="F26" s="152">
        <f t="shared" ref="F26:F34" si="0">B26-C26-D26-E26</f>
        <v>41.282260000000001</v>
      </c>
      <c r="G26" s="152">
        <f t="shared" ref="G26:G34" si="1">B26-D26-E26</f>
        <v>46.562260000000002</v>
      </c>
      <c r="H26" s="42"/>
      <c r="J26" s="3"/>
    </row>
    <row r="27" spans="1:10" x14ac:dyDescent="0.25">
      <c r="A27" s="123" t="s">
        <v>9</v>
      </c>
      <c r="B27" s="153">
        <v>40.68</v>
      </c>
      <c r="C27" s="153">
        <v>5.4</v>
      </c>
      <c r="D27" s="154">
        <v>0.9</v>
      </c>
      <c r="E27" s="154">
        <v>0.03</v>
      </c>
      <c r="F27" s="152">
        <f t="shared" si="0"/>
        <v>34.35</v>
      </c>
      <c r="G27" s="152">
        <f t="shared" si="1"/>
        <v>39.75</v>
      </c>
      <c r="H27" s="42"/>
      <c r="J27" s="3"/>
    </row>
    <row r="28" spans="1:10" x14ac:dyDescent="0.25">
      <c r="A28" s="155" t="s">
        <v>10</v>
      </c>
      <c r="B28" s="154">
        <v>35.406881999999996</v>
      </c>
      <c r="C28" s="154">
        <v>5.5868370000000009</v>
      </c>
      <c r="D28" s="154">
        <v>0.76923599999999992</v>
      </c>
      <c r="E28" s="154">
        <v>6.6866999999999996E-2</v>
      </c>
      <c r="F28" s="152">
        <f t="shared" si="0"/>
        <v>28.983941999999995</v>
      </c>
      <c r="G28" s="152">
        <f t="shared" si="1"/>
        <v>34.570778999999995</v>
      </c>
      <c r="H28" s="42"/>
      <c r="J28" s="3"/>
    </row>
    <row r="29" spans="1:10" x14ac:dyDescent="0.25">
      <c r="A29" s="155" t="s">
        <v>11</v>
      </c>
      <c r="B29" s="154">
        <v>33.657440000000001</v>
      </c>
      <c r="C29" s="154">
        <v>5.9088629999999958</v>
      </c>
      <c r="D29" s="154">
        <v>0.86700999999999995</v>
      </c>
      <c r="E29" s="154">
        <v>0.10123399999999999</v>
      </c>
      <c r="F29" s="152">
        <f t="shared" si="0"/>
        <v>26.780333000000002</v>
      </c>
      <c r="G29" s="152">
        <f t="shared" si="1"/>
        <v>32.689196000000003</v>
      </c>
      <c r="H29" s="42"/>
      <c r="J29" s="3"/>
    </row>
    <row r="30" spans="1:10" x14ac:dyDescent="0.25">
      <c r="A30" s="155" t="s">
        <v>12</v>
      </c>
      <c r="B30" s="154">
        <v>32.249215999999997</v>
      </c>
      <c r="C30" s="154">
        <v>5.8279879999999995</v>
      </c>
      <c r="D30" s="154">
        <v>1.0074649999999998</v>
      </c>
      <c r="E30" s="154">
        <v>0.117169</v>
      </c>
      <c r="F30" s="152">
        <f t="shared" si="0"/>
        <v>25.296593999999999</v>
      </c>
      <c r="G30" s="152">
        <f t="shared" si="1"/>
        <v>31.124581999999997</v>
      </c>
      <c r="H30" s="42"/>
      <c r="J30" s="3"/>
    </row>
    <row r="31" spans="1:10" x14ac:dyDescent="0.25">
      <c r="A31" s="123" t="s">
        <v>13</v>
      </c>
      <c r="B31" s="154">
        <v>31.896703999999996</v>
      </c>
      <c r="C31" s="154">
        <v>5.8570509999999967</v>
      </c>
      <c r="D31" s="154">
        <v>0.9760319999999999</v>
      </c>
      <c r="E31" s="154">
        <v>7.1747000000000005E-2</v>
      </c>
      <c r="F31" s="152">
        <f t="shared" si="0"/>
        <v>24.991874000000003</v>
      </c>
      <c r="G31" s="152">
        <f t="shared" si="1"/>
        <v>30.848924999999998</v>
      </c>
      <c r="H31" s="42"/>
      <c r="J31" s="3"/>
    </row>
    <row r="32" spans="1:10" x14ac:dyDescent="0.25">
      <c r="A32" s="123" t="s">
        <v>14</v>
      </c>
      <c r="B32" s="154">
        <v>32.649307</v>
      </c>
      <c r="C32" s="154">
        <v>5.8078120000000037</v>
      </c>
      <c r="D32" s="154">
        <v>0.823847</v>
      </c>
      <c r="E32" s="154">
        <v>9.4255000000000005E-2</v>
      </c>
      <c r="F32" s="152">
        <f t="shared" si="0"/>
        <v>25.923392999999994</v>
      </c>
      <c r="G32" s="152">
        <f t="shared" si="1"/>
        <v>31.731204999999999</v>
      </c>
      <c r="H32" s="42"/>
      <c r="J32" s="3"/>
    </row>
    <row r="33" spans="1:10" x14ac:dyDescent="0.25">
      <c r="A33" s="123" t="s">
        <v>15</v>
      </c>
      <c r="B33" s="154">
        <v>32.873370283566501</v>
      </c>
      <c r="C33" s="154">
        <v>6.0151573123804019</v>
      </c>
      <c r="D33" s="154">
        <v>0.72646808932443996</v>
      </c>
      <c r="E33" s="154">
        <v>9.2972000000000013E-2</v>
      </c>
      <c r="F33" s="152">
        <f t="shared" si="0"/>
        <v>26.038772881861657</v>
      </c>
      <c r="G33" s="152">
        <f t="shared" si="1"/>
        <v>32.053930194242056</v>
      </c>
      <c r="H33" s="42"/>
      <c r="J33" s="3"/>
    </row>
    <row r="34" spans="1:10" x14ac:dyDescent="0.25">
      <c r="A34" s="106" t="s">
        <v>16</v>
      </c>
      <c r="B34" s="156">
        <v>31.184224386003216</v>
      </c>
      <c r="C34" s="157">
        <v>6.0514943500302154</v>
      </c>
      <c r="D34" s="157">
        <v>0.86045334607840984</v>
      </c>
      <c r="E34" s="157">
        <v>6.737850036000001E-2</v>
      </c>
      <c r="F34" s="157">
        <f t="shared" si="0"/>
        <v>24.204898189534592</v>
      </c>
      <c r="G34" s="157">
        <f t="shared" si="1"/>
        <v>30.256392539564807</v>
      </c>
      <c r="H34" s="42"/>
      <c r="J34" s="3"/>
    </row>
    <row r="35" spans="1:10" ht="42.75" customHeight="1" x14ac:dyDescent="0.25">
      <c r="A35" s="72" t="s">
        <v>71</v>
      </c>
      <c r="B35" s="158">
        <f t="shared" ref="B35:G35" si="2">+(B34-B33)/B33*100</f>
        <v>-5.1383411040385321</v>
      </c>
      <c r="C35" s="158">
        <f t="shared" si="2"/>
        <v>0.60409122758975287</v>
      </c>
      <c r="D35" s="158">
        <f>+(D34-D33)/D33*100</f>
        <v>18.443378136342641</v>
      </c>
      <c r="E35" s="158">
        <f t="shared" si="2"/>
        <v>-27.52818014025728</v>
      </c>
      <c r="F35" s="158">
        <f t="shared" si="2"/>
        <v>-7.0428614307109809</v>
      </c>
      <c r="G35" s="158">
        <f t="shared" si="2"/>
        <v>-5.60785415012898</v>
      </c>
    </row>
    <row r="36" spans="1:10" ht="31.5" customHeight="1" x14ac:dyDescent="0.25">
      <c r="A36" s="74" t="s">
        <v>18</v>
      </c>
      <c r="B36" s="159">
        <f>((B34/B25)^(1/9)-1)*100</f>
        <v>-5.5673866090183761</v>
      </c>
      <c r="C36" s="159">
        <f t="shared" ref="C36:G36" si="3">((C34/C25)^(1/9)-1)*100</f>
        <v>1.6775305362450643</v>
      </c>
      <c r="D36" s="159">
        <f>((D34/D25)^(1/9)-1)*100</f>
        <v>-1.3226931114691753</v>
      </c>
      <c r="E36" s="160" t="s">
        <v>88</v>
      </c>
      <c r="F36" s="159">
        <f t="shared" si="3"/>
        <v>-6.8947402321002276</v>
      </c>
      <c r="G36" s="159">
        <f t="shared" si="3"/>
        <v>-5.6875009127895666</v>
      </c>
    </row>
    <row r="37" spans="1:10" x14ac:dyDescent="0.25">
      <c r="A37" s="161" t="s">
        <v>79</v>
      </c>
      <c r="B37" s="162" t="s">
        <v>89</v>
      </c>
      <c r="C37" s="163"/>
      <c r="D37" s="163"/>
      <c r="E37" s="77"/>
      <c r="F37" s="77"/>
      <c r="G37" s="164"/>
      <c r="H37" s="43"/>
    </row>
    <row r="38" spans="1:10" x14ac:dyDescent="0.25">
      <c r="A38" s="165" t="s">
        <v>90</v>
      </c>
      <c r="B38" s="166"/>
      <c r="C38" s="166"/>
      <c r="D38" s="167"/>
      <c r="E38" s="168"/>
      <c r="F38" s="169"/>
      <c r="G38" s="77"/>
      <c r="H38" s="44"/>
    </row>
    <row r="39" spans="1:10" ht="15.75" x14ac:dyDescent="0.25">
      <c r="A39" s="96" t="s">
        <v>61</v>
      </c>
      <c r="B39" s="110"/>
      <c r="C39" s="110"/>
      <c r="D39" s="170"/>
      <c r="E39" s="170"/>
      <c r="F39" s="170"/>
      <c r="G39" s="170"/>
    </row>
    <row r="40" spans="1:10" x14ac:dyDescent="0.25">
      <c r="A40" s="39"/>
      <c r="B40" s="39"/>
      <c r="C40" s="39"/>
      <c r="D40" s="39"/>
      <c r="E40" s="39"/>
      <c r="F40" s="39"/>
      <c r="G40" s="39"/>
    </row>
    <row r="41" spans="1:10" x14ac:dyDescent="0.25">
      <c r="A41" s="39"/>
      <c r="B41" s="39"/>
      <c r="C41" s="39"/>
      <c r="D41" s="39"/>
      <c r="E41" s="39"/>
      <c r="F41" s="39"/>
      <c r="G41" s="39"/>
    </row>
    <row r="46" spans="1:10" x14ac:dyDescent="0.25">
      <c r="E46" s="45"/>
      <c r="F46" s="45"/>
    </row>
  </sheetData>
  <mergeCells count="2">
    <mergeCell ref="A21:G21"/>
    <mergeCell ref="A22:G2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48"/>
  <sheetViews>
    <sheetView showGridLines="0" tabSelected="1" workbookViewId="0">
      <selection activeCell="M32" sqref="M32"/>
    </sheetView>
  </sheetViews>
  <sheetFormatPr defaultRowHeight="15" x14ac:dyDescent="0.25"/>
  <cols>
    <col min="1" max="1" width="13.5703125" customWidth="1"/>
    <col min="2" max="2" width="12.85546875" customWidth="1"/>
    <col min="5" max="5" width="10.42578125" customWidth="1"/>
    <col min="6" max="6" width="10.28515625" customWidth="1"/>
    <col min="8" max="8" width="10.5703125" customWidth="1"/>
    <col min="9" max="9" width="11.85546875" customWidth="1"/>
    <col min="11" max="11" width="9.5703125" bestFit="1" customWidth="1"/>
    <col min="13" max="13" width="10.7109375" customWidth="1"/>
  </cols>
  <sheetData>
    <row r="1" spans="1:15" ht="20.25" customHeight="1" x14ac:dyDescent="0.3">
      <c r="A1" s="210" t="s">
        <v>105</v>
      </c>
      <c r="B1" s="210"/>
      <c r="C1" s="210"/>
      <c r="D1" s="210"/>
      <c r="E1" s="210"/>
      <c r="F1" s="210"/>
      <c r="G1" s="210"/>
      <c r="H1" s="210"/>
      <c r="I1" s="210"/>
      <c r="J1" s="46"/>
      <c r="K1" s="46"/>
      <c r="L1" s="46"/>
      <c r="M1" s="46"/>
      <c r="N1" s="46"/>
      <c r="O1" s="46"/>
    </row>
    <row r="2" spans="1:15" ht="20.25" customHeight="1" x14ac:dyDescent="0.3">
      <c r="A2" s="210"/>
      <c r="B2" s="210"/>
      <c r="C2" s="210"/>
      <c r="D2" s="210"/>
      <c r="E2" s="210"/>
      <c r="F2" s="210"/>
      <c r="G2" s="210"/>
      <c r="H2" s="210"/>
      <c r="I2" s="210"/>
      <c r="J2" s="46"/>
      <c r="K2" s="46"/>
      <c r="L2" s="46"/>
      <c r="M2" s="46"/>
      <c r="N2" s="46"/>
      <c r="O2" s="46"/>
    </row>
    <row r="3" spans="1:15" x14ac:dyDescent="0.25">
      <c r="A3" s="171"/>
      <c r="B3" s="172"/>
      <c r="C3" s="172"/>
      <c r="D3" s="172"/>
      <c r="E3" s="172"/>
      <c r="F3" s="219" t="s">
        <v>91</v>
      </c>
      <c r="G3" s="219"/>
      <c r="H3" s="219"/>
      <c r="I3" s="219"/>
      <c r="J3" s="47"/>
      <c r="K3" s="47"/>
      <c r="L3" s="47"/>
      <c r="M3" s="47"/>
      <c r="N3" s="47"/>
      <c r="O3" s="47"/>
    </row>
    <row r="4" spans="1:15" x14ac:dyDescent="0.25">
      <c r="A4" s="220" t="s">
        <v>0</v>
      </c>
      <c r="B4" s="223" t="s">
        <v>92</v>
      </c>
      <c r="C4" s="223"/>
      <c r="D4" s="223"/>
      <c r="E4" s="223"/>
      <c r="F4" s="223"/>
      <c r="G4" s="223"/>
      <c r="H4" s="223"/>
      <c r="I4" s="224"/>
    </row>
    <row r="5" spans="1:15" x14ac:dyDescent="0.25">
      <c r="A5" s="221"/>
      <c r="B5" s="211" t="s">
        <v>93</v>
      </c>
      <c r="C5" s="212"/>
      <c r="D5" s="212"/>
      <c r="E5" s="213"/>
      <c r="F5" s="220" t="s">
        <v>5</v>
      </c>
      <c r="G5" s="220" t="s">
        <v>6</v>
      </c>
      <c r="H5" s="225" t="s">
        <v>94</v>
      </c>
      <c r="I5" s="225" t="s">
        <v>3</v>
      </c>
    </row>
    <row r="6" spans="1:15" x14ac:dyDescent="0.25">
      <c r="A6" s="222"/>
      <c r="B6" s="173" t="s">
        <v>95</v>
      </c>
      <c r="C6" s="147" t="s">
        <v>96</v>
      </c>
      <c r="D6" s="147" t="s">
        <v>97</v>
      </c>
      <c r="E6" s="147" t="s">
        <v>3</v>
      </c>
      <c r="F6" s="222"/>
      <c r="G6" s="222"/>
      <c r="H6" s="226"/>
      <c r="I6" s="226"/>
    </row>
    <row r="7" spans="1:15" x14ac:dyDescent="0.2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4">
        <v>8</v>
      </c>
      <c r="I7" s="64">
        <v>9</v>
      </c>
    </row>
    <row r="8" spans="1:15" x14ac:dyDescent="0.25">
      <c r="A8" s="65" t="s">
        <v>7</v>
      </c>
      <c r="B8" s="174">
        <v>561298.06999999995</v>
      </c>
      <c r="C8" s="174">
        <v>3181.33</v>
      </c>
      <c r="D8" s="174">
        <v>100342.35</v>
      </c>
      <c r="E8" s="174">
        <f>B8+C8+D8</f>
        <v>664821.74999999988</v>
      </c>
      <c r="F8" s="175">
        <v>114415.52000000002</v>
      </c>
      <c r="G8" s="176">
        <v>26266.400000000001</v>
      </c>
      <c r="H8" s="176">
        <v>39244.54</v>
      </c>
      <c r="I8" s="175">
        <f>E8+F8+G8+H8</f>
        <v>844748.21</v>
      </c>
      <c r="J8" s="48"/>
    </row>
    <row r="9" spans="1:15" x14ac:dyDescent="0.25">
      <c r="A9" s="65" t="s">
        <v>8</v>
      </c>
      <c r="B9" s="174">
        <v>612497.07999999996</v>
      </c>
      <c r="C9" s="174">
        <v>2648.69</v>
      </c>
      <c r="D9" s="174">
        <v>93281.34</v>
      </c>
      <c r="E9" s="174">
        <f t="shared" ref="E9:E17" si="0">B9+C9+D9</f>
        <v>708427.10999999987</v>
      </c>
      <c r="F9" s="175">
        <v>130511.47</v>
      </c>
      <c r="G9" s="176">
        <v>32286.560000000001</v>
      </c>
      <c r="H9" s="176">
        <v>51226.05</v>
      </c>
      <c r="I9" s="175">
        <f t="shared" ref="I9:I16" si="1">E9+F9+G9+H9</f>
        <v>922451.19</v>
      </c>
      <c r="J9" s="48"/>
    </row>
    <row r="10" spans="1:15" x14ac:dyDescent="0.25">
      <c r="A10" s="65" t="s">
        <v>9</v>
      </c>
      <c r="B10" s="174">
        <v>691341.21</v>
      </c>
      <c r="C10" s="174">
        <v>2448.44</v>
      </c>
      <c r="D10" s="174">
        <v>66663.91</v>
      </c>
      <c r="E10" s="174">
        <f t="shared" si="0"/>
        <v>760453.55999999994</v>
      </c>
      <c r="F10" s="175">
        <v>113720.29</v>
      </c>
      <c r="G10" s="176">
        <v>32866.11</v>
      </c>
      <c r="H10" s="176">
        <v>57448.91</v>
      </c>
      <c r="I10" s="175">
        <f t="shared" si="1"/>
        <v>964488.87</v>
      </c>
      <c r="J10" s="48"/>
    </row>
    <row r="11" spans="1:15" x14ac:dyDescent="0.25">
      <c r="A11" s="65" t="s">
        <v>10</v>
      </c>
      <c r="B11" s="174">
        <v>745533.1</v>
      </c>
      <c r="C11" s="174">
        <v>1998.29</v>
      </c>
      <c r="D11" s="174">
        <v>44522.18</v>
      </c>
      <c r="E11" s="174">
        <f t="shared" si="0"/>
        <v>792053.57000000007</v>
      </c>
      <c r="F11" s="175">
        <v>134847.53</v>
      </c>
      <c r="G11" s="176">
        <v>34227.79</v>
      </c>
      <c r="H11" s="176">
        <v>65519.69</v>
      </c>
      <c r="I11" s="175">
        <f t="shared" si="1"/>
        <v>1026648.5800000001</v>
      </c>
      <c r="J11" s="48"/>
    </row>
    <row r="12" spans="1:15" x14ac:dyDescent="0.25">
      <c r="A12" s="65" t="s">
        <v>11</v>
      </c>
      <c r="B12" s="174">
        <v>835290.78</v>
      </c>
      <c r="C12" s="174">
        <v>1575.66</v>
      </c>
      <c r="D12" s="174">
        <v>41075.050000000003</v>
      </c>
      <c r="E12" s="174">
        <f t="shared" si="0"/>
        <v>877941.49000000011</v>
      </c>
      <c r="F12" s="175">
        <v>129243.69</v>
      </c>
      <c r="G12" s="176">
        <v>36101.54</v>
      </c>
      <c r="H12" s="176">
        <v>73563.199999999997</v>
      </c>
      <c r="I12" s="175">
        <f t="shared" si="1"/>
        <v>1116849.9200000002</v>
      </c>
      <c r="J12" s="48"/>
    </row>
    <row r="13" spans="1:15" x14ac:dyDescent="0.25">
      <c r="A13" s="65" t="s">
        <v>12</v>
      </c>
      <c r="B13" s="174">
        <v>895339.83</v>
      </c>
      <c r="C13" s="174">
        <v>550.96</v>
      </c>
      <c r="D13" s="174">
        <v>47122.130000000005</v>
      </c>
      <c r="E13" s="174">
        <f t="shared" si="0"/>
        <v>943012.91999999993</v>
      </c>
      <c r="F13" s="175">
        <v>121376.65</v>
      </c>
      <c r="G13" s="176">
        <v>37413.619999999995</v>
      </c>
      <c r="H13" s="176">
        <v>65780.844911498105</v>
      </c>
      <c r="I13" s="175">
        <f t="shared" si="1"/>
        <v>1167584.034911498</v>
      </c>
      <c r="J13" s="48"/>
    </row>
    <row r="14" spans="1:15" x14ac:dyDescent="0.25">
      <c r="A14" s="65" t="s">
        <v>13</v>
      </c>
      <c r="B14" s="174">
        <v>944021.83000000007</v>
      </c>
      <c r="C14" s="174">
        <v>400.56310000000002</v>
      </c>
      <c r="D14" s="174">
        <v>49093.95</v>
      </c>
      <c r="E14" s="174">
        <f t="shared" si="0"/>
        <v>993516.34310000006</v>
      </c>
      <c r="F14" s="175">
        <v>122377.56</v>
      </c>
      <c r="G14" s="176">
        <v>37915.870000000003</v>
      </c>
      <c r="H14" s="176">
        <v>81548.209999999992</v>
      </c>
      <c r="I14" s="175">
        <f t="shared" si="1"/>
        <v>1235357.9831000001</v>
      </c>
      <c r="J14" s="48"/>
    </row>
    <row r="15" spans="1:15" x14ac:dyDescent="0.25">
      <c r="A15" s="65" t="s">
        <v>14</v>
      </c>
      <c r="B15" s="174">
        <v>986590.65</v>
      </c>
      <c r="C15" s="174">
        <v>347.98703906000003</v>
      </c>
      <c r="D15" s="174">
        <v>50207.74</v>
      </c>
      <c r="E15" s="174">
        <f>B15+C15+D15</f>
        <v>1037146.37703906</v>
      </c>
      <c r="F15" s="175">
        <v>126122.69999999998</v>
      </c>
      <c r="G15" s="176">
        <v>38346.120000000003</v>
      </c>
      <c r="H15" s="176">
        <v>101839.48000000001</v>
      </c>
      <c r="I15" s="175">
        <f t="shared" si="1"/>
        <v>1303454.67703906</v>
      </c>
      <c r="J15" s="48"/>
    </row>
    <row r="16" spans="1:15" x14ac:dyDescent="0.25">
      <c r="A16" s="65" t="s">
        <v>15</v>
      </c>
      <c r="B16" s="177">
        <v>1022265.34</v>
      </c>
      <c r="C16" s="174">
        <v>215.09611107000001</v>
      </c>
      <c r="D16" s="174">
        <v>49833.740000000005</v>
      </c>
      <c r="E16" s="174">
        <f t="shared" si="0"/>
        <v>1072314.17611107</v>
      </c>
      <c r="F16" s="178">
        <v>134893.62</v>
      </c>
      <c r="G16" s="176">
        <v>37812.6</v>
      </c>
      <c r="H16" s="176">
        <v>126759.10000000002</v>
      </c>
      <c r="I16" s="175">
        <f t="shared" si="1"/>
        <v>1371779.4961110703</v>
      </c>
      <c r="J16" s="48"/>
    </row>
    <row r="17" spans="1:15" x14ac:dyDescent="0.25">
      <c r="A17" s="106" t="s">
        <v>16</v>
      </c>
      <c r="B17" s="179">
        <v>994196.99</v>
      </c>
      <c r="C17" s="179">
        <v>198.52611107000001</v>
      </c>
      <c r="D17" s="179">
        <v>48442.64</v>
      </c>
      <c r="E17" s="174">
        <f t="shared" si="0"/>
        <v>1042838.15611107</v>
      </c>
      <c r="F17" s="179">
        <v>155769.12</v>
      </c>
      <c r="G17" s="179">
        <v>46472.45</v>
      </c>
      <c r="H17" s="179">
        <v>138337</v>
      </c>
      <c r="I17" s="175">
        <f>E17+F17+G17+H17</f>
        <v>1383416.72611107</v>
      </c>
      <c r="J17" s="48"/>
      <c r="K17" s="3"/>
      <c r="L17" s="49"/>
      <c r="M17" s="49"/>
    </row>
    <row r="18" spans="1:15" ht="44.25" customHeight="1" x14ac:dyDescent="0.25">
      <c r="A18" s="72" t="s">
        <v>71</v>
      </c>
      <c r="B18" s="75">
        <f>((B17-B16)/B16)*100</f>
        <v>-2.7457010329627312</v>
      </c>
      <c r="C18" s="75">
        <f t="shared" ref="C18:I18" si="2">((C17-C16)/C16)*100</f>
        <v>-7.7035330474233996</v>
      </c>
      <c r="D18" s="75">
        <f t="shared" si="2"/>
        <v>-2.7914822367335979</v>
      </c>
      <c r="E18" s="73">
        <f t="shared" si="2"/>
        <v>-2.7488231207480465</v>
      </c>
      <c r="F18" s="75">
        <f t="shared" si="2"/>
        <v>15.47552804943629</v>
      </c>
      <c r="G18" s="75">
        <f t="shared" si="2"/>
        <v>22.902022077296984</v>
      </c>
      <c r="H18" s="75">
        <f t="shared" si="2"/>
        <v>9.1337821111067985</v>
      </c>
      <c r="I18" s="73">
        <f t="shared" si="2"/>
        <v>0.84833094772087947</v>
      </c>
      <c r="K18" s="77"/>
      <c r="L18" s="77"/>
      <c r="M18" s="183"/>
      <c r="N18" s="77"/>
    </row>
    <row r="19" spans="1:15" ht="31.5" customHeight="1" x14ac:dyDescent="0.25">
      <c r="A19" s="74" t="s">
        <v>98</v>
      </c>
      <c r="B19" s="9">
        <f>((B17/B8)^(1/9)-1)*100</f>
        <v>6.5581185857246149</v>
      </c>
      <c r="C19" s="9">
        <f t="shared" ref="C19:I19" si="3">((C17/C8)^(1/9)-1)*100</f>
        <v>-26.525891742634975</v>
      </c>
      <c r="D19" s="9">
        <f t="shared" si="3"/>
        <v>-7.7725092662016664</v>
      </c>
      <c r="E19" s="9">
        <f t="shared" si="3"/>
        <v>5.1292392054120173</v>
      </c>
      <c r="F19" s="9">
        <f t="shared" si="3"/>
        <v>3.4876421067920882</v>
      </c>
      <c r="G19" s="9">
        <f t="shared" si="3"/>
        <v>6.544927808274692</v>
      </c>
      <c r="H19" s="9">
        <f t="shared" si="3"/>
        <v>15.025851449932004</v>
      </c>
      <c r="I19" s="9">
        <f t="shared" si="3"/>
        <v>5.6337895727513576</v>
      </c>
      <c r="K19" s="184"/>
      <c r="L19" s="184"/>
      <c r="M19" s="184"/>
      <c r="N19" s="184"/>
      <c r="O19" s="51"/>
    </row>
    <row r="20" spans="1:15" x14ac:dyDescent="0.25">
      <c r="A20" s="172" t="s">
        <v>99</v>
      </c>
      <c r="B20" s="172"/>
      <c r="C20" s="172" t="s">
        <v>104</v>
      </c>
      <c r="D20" s="172"/>
      <c r="E20" s="172"/>
      <c r="F20" s="172"/>
      <c r="G20" s="172"/>
      <c r="H20" s="172"/>
      <c r="I20" s="172"/>
      <c r="K20" s="184"/>
      <c r="L20" s="184"/>
      <c r="M20" s="184"/>
      <c r="N20" s="77"/>
    </row>
    <row r="21" spans="1:15" x14ac:dyDescent="0.25">
      <c r="A21" s="180" t="s">
        <v>100</v>
      </c>
      <c r="B21" s="172"/>
      <c r="C21" s="172"/>
      <c r="D21" s="172"/>
      <c r="E21" s="172"/>
      <c r="F21" s="172"/>
      <c r="G21" s="172"/>
      <c r="H21" s="172"/>
      <c r="I21" s="172"/>
      <c r="K21" s="184"/>
      <c r="L21" s="184"/>
      <c r="M21" s="184"/>
      <c r="N21" s="77"/>
    </row>
    <row r="22" spans="1:15" x14ac:dyDescent="0.25">
      <c r="A22" s="77"/>
      <c r="B22" s="77"/>
      <c r="C22" s="77"/>
      <c r="D22" s="77"/>
      <c r="E22" s="77"/>
      <c r="F22" s="77"/>
      <c r="G22" s="77"/>
      <c r="H22" s="77"/>
      <c r="I22" s="77"/>
    </row>
    <row r="25" spans="1:15" ht="15" customHeight="1" x14ac:dyDescent="0.25">
      <c r="A25" s="210" t="s">
        <v>106</v>
      </c>
      <c r="B25" s="210"/>
      <c r="C25" s="210"/>
      <c r="D25" s="210"/>
      <c r="E25" s="210"/>
      <c r="F25" s="210"/>
      <c r="G25" s="210"/>
      <c r="H25" s="210"/>
      <c r="I25" s="210"/>
    </row>
    <row r="26" spans="1:15" ht="33.75" customHeight="1" x14ac:dyDescent="0.25">
      <c r="A26" s="210"/>
      <c r="B26" s="210"/>
      <c r="C26" s="210"/>
      <c r="D26" s="210"/>
      <c r="E26" s="210"/>
      <c r="F26" s="210"/>
      <c r="G26" s="210"/>
      <c r="H26" s="210"/>
      <c r="I26" s="210"/>
    </row>
    <row r="27" spans="1:15" x14ac:dyDescent="0.25">
      <c r="A27" s="171"/>
      <c r="B27" s="172"/>
      <c r="C27" s="172"/>
      <c r="D27" s="172"/>
      <c r="E27" s="172"/>
      <c r="F27" s="227" t="s">
        <v>101</v>
      </c>
      <c r="G27" s="227"/>
      <c r="H27" s="227"/>
      <c r="I27" s="227"/>
      <c r="J27" s="52"/>
    </row>
    <row r="28" spans="1:15" ht="15" customHeight="1" x14ac:dyDescent="0.25">
      <c r="A28" s="220" t="s">
        <v>0</v>
      </c>
      <c r="B28" s="228" t="s">
        <v>102</v>
      </c>
      <c r="C28" s="229"/>
      <c r="D28" s="229"/>
      <c r="E28" s="229"/>
      <c r="F28" s="229"/>
      <c r="G28" s="229"/>
      <c r="H28" s="230"/>
      <c r="I28" s="220" t="s">
        <v>103</v>
      </c>
      <c r="J28" s="218"/>
    </row>
    <row r="29" spans="1:15" x14ac:dyDescent="0.25">
      <c r="A29" s="221"/>
      <c r="B29" s="228" t="s">
        <v>93</v>
      </c>
      <c r="C29" s="229"/>
      <c r="D29" s="229"/>
      <c r="E29" s="230"/>
      <c r="F29" s="220" t="s">
        <v>5</v>
      </c>
      <c r="G29" s="220" t="s">
        <v>94</v>
      </c>
      <c r="H29" s="220" t="s">
        <v>3</v>
      </c>
      <c r="I29" s="221"/>
      <c r="J29" s="218"/>
    </row>
    <row r="30" spans="1:15" x14ac:dyDescent="0.25">
      <c r="A30" s="222"/>
      <c r="B30" s="173" t="s">
        <v>95</v>
      </c>
      <c r="C30" s="147" t="s">
        <v>96</v>
      </c>
      <c r="D30" s="147" t="s">
        <v>97</v>
      </c>
      <c r="E30" s="147" t="s">
        <v>3</v>
      </c>
      <c r="F30" s="222"/>
      <c r="G30" s="222"/>
      <c r="H30" s="222"/>
      <c r="I30" s="222"/>
      <c r="J30" s="218"/>
    </row>
    <row r="31" spans="1:15" x14ac:dyDescent="0.25">
      <c r="A31" s="63">
        <v>1</v>
      </c>
      <c r="B31" s="186">
        <v>10</v>
      </c>
      <c r="C31" s="186">
        <v>11</v>
      </c>
      <c r="D31" s="186">
        <v>12</v>
      </c>
      <c r="E31" s="186">
        <v>13</v>
      </c>
      <c r="F31" s="186">
        <v>14</v>
      </c>
      <c r="G31" s="186">
        <v>15</v>
      </c>
      <c r="H31" s="186">
        <v>16</v>
      </c>
      <c r="I31" s="185">
        <v>17</v>
      </c>
      <c r="J31" s="53"/>
    </row>
    <row r="32" spans="1:15" x14ac:dyDescent="0.25">
      <c r="A32" s="65" t="s">
        <v>7</v>
      </c>
      <c r="B32" s="175">
        <v>96657.13</v>
      </c>
      <c r="C32" s="175">
        <v>7753.53</v>
      </c>
      <c r="D32" s="175">
        <v>15435.17</v>
      </c>
      <c r="E32" s="175">
        <f>B32+C32+D32</f>
        <v>119845.83</v>
      </c>
      <c r="F32" s="175">
        <v>148.79</v>
      </c>
      <c r="G32" s="175">
        <v>922.29</v>
      </c>
      <c r="H32" s="175">
        <f>E32+F32+G32</f>
        <v>120916.90999999999</v>
      </c>
      <c r="I32" s="175">
        <f>H32+I8</f>
        <v>965665.12</v>
      </c>
      <c r="J32" s="54"/>
    </row>
    <row r="33" spans="1:10" x14ac:dyDescent="0.25">
      <c r="A33" s="65" t="s">
        <v>8</v>
      </c>
      <c r="B33" s="175">
        <v>104862.65</v>
      </c>
      <c r="C33" s="175">
        <v>6244.3</v>
      </c>
      <c r="D33" s="175">
        <v>21971.57</v>
      </c>
      <c r="E33" s="175">
        <f t="shared" ref="E33:E41" si="4">B33+C33+D33</f>
        <v>133078.51999999999</v>
      </c>
      <c r="F33" s="175">
        <v>131.28</v>
      </c>
      <c r="G33" s="175">
        <v>1178.18</v>
      </c>
      <c r="H33" s="175">
        <f t="shared" ref="H33:H41" si="5">E33+F33+G33</f>
        <v>134387.97999999998</v>
      </c>
      <c r="I33" s="175">
        <f t="shared" ref="I33:I41" si="6">H33+I9</f>
        <v>1056839.17</v>
      </c>
      <c r="J33" s="54"/>
    </row>
    <row r="34" spans="1:10" x14ac:dyDescent="0.25">
      <c r="A34" s="65" t="s">
        <v>9</v>
      </c>
      <c r="B34" s="175">
        <v>113166.95</v>
      </c>
      <c r="C34" s="175">
        <v>8205.2199999999993</v>
      </c>
      <c r="D34" s="175">
        <v>20768.88</v>
      </c>
      <c r="E34" s="175">
        <f t="shared" si="4"/>
        <v>142141.04999999999</v>
      </c>
      <c r="F34" s="175">
        <v>118.18</v>
      </c>
      <c r="G34" s="175">
        <v>1750.42</v>
      </c>
      <c r="H34" s="175">
        <f t="shared" si="5"/>
        <v>144009.65</v>
      </c>
      <c r="I34" s="175">
        <f t="shared" si="6"/>
        <v>1108498.52</v>
      </c>
      <c r="J34" s="54"/>
    </row>
    <row r="35" spans="1:10" x14ac:dyDescent="0.25">
      <c r="A35" s="65" t="s">
        <v>10</v>
      </c>
      <c r="B35" s="175">
        <v>118178.444908269</v>
      </c>
      <c r="C35" s="175">
        <v>8866.4650864280502</v>
      </c>
      <c r="D35" s="175">
        <v>19911.636903731182</v>
      </c>
      <c r="E35" s="175">
        <f t="shared" si="4"/>
        <v>146956.54689842823</v>
      </c>
      <c r="F35" s="175">
        <v>129.06</v>
      </c>
      <c r="G35" s="175">
        <v>1902.6192329999997</v>
      </c>
      <c r="H35" s="175">
        <f t="shared" si="5"/>
        <v>148988.22613142824</v>
      </c>
      <c r="I35" s="175">
        <f t="shared" si="6"/>
        <v>1175636.8061314283</v>
      </c>
      <c r="J35" s="54"/>
    </row>
    <row r="36" spans="1:10" x14ac:dyDescent="0.25">
      <c r="A36" s="65" t="s">
        <v>11</v>
      </c>
      <c r="B36" s="175">
        <v>128401.06284753638</v>
      </c>
      <c r="C36" s="175">
        <v>9719.5681920010084</v>
      </c>
      <c r="D36" s="175">
        <v>21135.247629624944</v>
      </c>
      <c r="E36" s="175">
        <f t="shared" si="4"/>
        <v>159255.87866916231</v>
      </c>
      <c r="F36" s="175">
        <v>144.69</v>
      </c>
      <c r="G36" s="175">
        <v>2656.4342292999995</v>
      </c>
      <c r="H36" s="175">
        <f t="shared" si="5"/>
        <v>162057.00289846232</v>
      </c>
      <c r="I36" s="175">
        <f t="shared" si="6"/>
        <v>1278906.9228984625</v>
      </c>
      <c r="J36" s="54"/>
    </row>
    <row r="37" spans="1:10" x14ac:dyDescent="0.25">
      <c r="A37" s="65" t="s">
        <v>12</v>
      </c>
      <c r="B37" s="175">
        <v>136720.53842859747</v>
      </c>
      <c r="C37" s="175">
        <v>8412.1646970528764</v>
      </c>
      <c r="D37" s="175">
        <v>21083.29496826154</v>
      </c>
      <c r="E37" s="175">
        <f t="shared" si="4"/>
        <v>166215.99809391188</v>
      </c>
      <c r="F37" s="175">
        <v>110.08565000000002</v>
      </c>
      <c r="G37" s="175">
        <v>2046.0793204609886</v>
      </c>
      <c r="H37" s="175">
        <f t="shared" si="5"/>
        <v>168372.16306437287</v>
      </c>
      <c r="I37" s="175">
        <f t="shared" si="6"/>
        <v>1335956.1979758709</v>
      </c>
      <c r="J37" s="54"/>
    </row>
    <row r="38" spans="1:10" x14ac:dyDescent="0.25">
      <c r="A38" s="65" t="s">
        <v>13</v>
      </c>
      <c r="B38" s="175">
        <v>137588.31074462621</v>
      </c>
      <c r="C38" s="175">
        <v>9181.7406594530057</v>
      </c>
      <c r="D38" s="175">
        <v>22855.309378300797</v>
      </c>
      <c r="E38" s="175">
        <f t="shared" si="4"/>
        <v>169625.36078238001</v>
      </c>
      <c r="F38" s="175">
        <v>143.64332300000001</v>
      </c>
      <c r="G38" s="175">
        <v>2277.0229001721659</v>
      </c>
      <c r="H38" s="175">
        <f t="shared" si="5"/>
        <v>172046.02700555217</v>
      </c>
      <c r="I38" s="175">
        <f t="shared" si="6"/>
        <v>1407404.0101055522</v>
      </c>
      <c r="J38" s="54"/>
    </row>
    <row r="39" spans="1:10" x14ac:dyDescent="0.25">
      <c r="A39" s="65" t="s">
        <v>14</v>
      </c>
      <c r="B39" s="176">
        <v>143867.68115917617</v>
      </c>
      <c r="C39" s="176">
        <v>8106.886352044964</v>
      </c>
      <c r="D39" s="176">
        <v>25362.170884695795</v>
      </c>
      <c r="E39" s="175">
        <f t="shared" si="4"/>
        <v>177336.73839591694</v>
      </c>
      <c r="F39" s="176">
        <v>112.47986</v>
      </c>
      <c r="G39" s="175">
        <v>2328.1706825400793</v>
      </c>
      <c r="H39" s="175">
        <f t="shared" si="5"/>
        <v>179777.38893845701</v>
      </c>
      <c r="I39" s="175">
        <f t="shared" si="6"/>
        <v>1483232.065977517</v>
      </c>
      <c r="J39" s="54"/>
    </row>
    <row r="40" spans="1:10" x14ac:dyDescent="0.25">
      <c r="A40" s="65" t="s">
        <v>15</v>
      </c>
      <c r="B40" s="176">
        <v>184250.36009185622</v>
      </c>
      <c r="C40" s="176">
        <v>5334.3224887489623</v>
      </c>
      <c r="D40" s="176">
        <v>19545.085506403793</v>
      </c>
      <c r="E40" s="175">
        <f t="shared" si="4"/>
        <v>209129.76808700897</v>
      </c>
      <c r="F40" s="176">
        <v>270.038748</v>
      </c>
      <c r="G40" s="176">
        <v>3673.923203282036</v>
      </c>
      <c r="H40" s="175">
        <f t="shared" si="5"/>
        <v>213073.73003829099</v>
      </c>
      <c r="I40" s="175">
        <f t="shared" si="6"/>
        <v>1584853.2261493613</v>
      </c>
      <c r="J40" s="54"/>
    </row>
    <row r="41" spans="1:10" x14ac:dyDescent="0.25">
      <c r="A41" s="106" t="s">
        <v>16</v>
      </c>
      <c r="B41" s="176">
        <v>186577.73</v>
      </c>
      <c r="C41" s="176">
        <v>4818.8673476498352</v>
      </c>
      <c r="D41" s="176">
        <v>19472.588366749438</v>
      </c>
      <c r="E41" s="175">
        <f t="shared" si="4"/>
        <v>210869.18571439927</v>
      </c>
      <c r="F41" s="176">
        <v>280.12</v>
      </c>
      <c r="G41" s="176">
        <v>3850.6913647863998</v>
      </c>
      <c r="H41" s="175">
        <f t="shared" si="5"/>
        <v>214999.99707918568</v>
      </c>
      <c r="I41" s="175">
        <f t="shared" si="6"/>
        <v>1598416.7231902557</v>
      </c>
      <c r="J41" s="54"/>
    </row>
    <row r="42" spans="1:10" ht="38.25" x14ac:dyDescent="0.25">
      <c r="A42" s="72" t="s">
        <v>71</v>
      </c>
      <c r="B42" s="73">
        <f>((B41-B40)/B40)*100</f>
        <v>1.2631562331729</v>
      </c>
      <c r="C42" s="73">
        <f t="shared" ref="C42:I42" si="7">((C41-C40)/C40)*100</f>
        <v>-9.6629917329954083</v>
      </c>
      <c r="D42" s="73">
        <f t="shared" si="7"/>
        <v>-0.37092260164634228</v>
      </c>
      <c r="E42" s="73">
        <f t="shared" si="7"/>
        <v>0.83174081016845502</v>
      </c>
      <c r="F42" s="73">
        <f t="shared" si="7"/>
        <v>3.7332612725637455</v>
      </c>
      <c r="G42" s="73">
        <f t="shared" si="7"/>
        <v>4.8114277768912288</v>
      </c>
      <c r="H42" s="73">
        <f t="shared" si="7"/>
        <v>0.90403779036886522</v>
      </c>
      <c r="I42" s="73">
        <f t="shared" si="7"/>
        <v>0.85582038873397126</v>
      </c>
      <c r="J42" s="55"/>
    </row>
    <row r="43" spans="1:10" ht="25.5" x14ac:dyDescent="0.25">
      <c r="A43" s="74" t="s">
        <v>98</v>
      </c>
      <c r="B43" s="9">
        <f>((B41/B32)^(1/9)-1)*100</f>
        <v>7.5811573651283437</v>
      </c>
      <c r="C43" s="9">
        <f t="shared" ref="C43:I43" si="8">((C41/C32)^(1/10)-1)*100</f>
        <v>-4.6447629842205966</v>
      </c>
      <c r="D43" s="9">
        <f t="shared" si="8"/>
        <v>2.3507964786675606</v>
      </c>
      <c r="E43" s="9">
        <f t="shared" si="8"/>
        <v>5.8129979808267063</v>
      </c>
      <c r="F43" s="9">
        <f t="shared" si="8"/>
        <v>6.5312535522511261</v>
      </c>
      <c r="G43" s="9">
        <f t="shared" si="8"/>
        <v>15.363154022661906</v>
      </c>
      <c r="H43" s="9">
        <f t="shared" si="8"/>
        <v>5.9241874926690308</v>
      </c>
      <c r="I43" s="9">
        <f t="shared" si="8"/>
        <v>5.1686615879037001</v>
      </c>
      <c r="J43" s="56"/>
    </row>
    <row r="44" spans="1:10" x14ac:dyDescent="0.25">
      <c r="A44" s="231" t="s">
        <v>99</v>
      </c>
      <c r="B44" s="231"/>
      <c r="C44" s="232" t="s">
        <v>104</v>
      </c>
      <c r="D44" s="232"/>
      <c r="E44" s="77"/>
      <c r="F44" s="77"/>
      <c r="G44" s="77"/>
      <c r="H44" s="77"/>
      <c r="I44" s="77"/>
    </row>
    <row r="45" spans="1:10" x14ac:dyDescent="0.25">
      <c r="A45" s="96" t="s">
        <v>100</v>
      </c>
      <c r="B45" s="107"/>
      <c r="C45" s="77"/>
      <c r="D45" s="77"/>
      <c r="E45" s="77"/>
      <c r="F45" s="77"/>
      <c r="G45" s="77"/>
      <c r="H45" s="77"/>
      <c r="I45" s="77"/>
    </row>
    <row r="46" spans="1:10" ht="15.75" x14ac:dyDescent="0.25">
      <c r="A46" s="40"/>
      <c r="B46" s="50"/>
    </row>
    <row r="47" spans="1:10" ht="15.75" x14ac:dyDescent="0.25">
      <c r="A47" s="40"/>
      <c r="B47" s="50"/>
    </row>
    <row r="48" spans="1:10" x14ac:dyDescent="0.25">
      <c r="E48" s="48"/>
      <c r="F48" s="48"/>
      <c r="G48" s="48"/>
      <c r="H48" s="48"/>
      <c r="I48" s="48"/>
    </row>
  </sheetData>
  <mergeCells count="20">
    <mergeCell ref="A1:I2"/>
    <mergeCell ref="F3:I3"/>
    <mergeCell ref="A4:A6"/>
    <mergeCell ref="B4:I4"/>
    <mergeCell ref="B5:E5"/>
    <mergeCell ref="F5:F6"/>
    <mergeCell ref="G5:G6"/>
    <mergeCell ref="H5:H6"/>
    <mergeCell ref="I5:I6"/>
    <mergeCell ref="A44:B44"/>
    <mergeCell ref="A25:I26"/>
    <mergeCell ref="F27:I27"/>
    <mergeCell ref="A28:A30"/>
    <mergeCell ref="B28:H28"/>
    <mergeCell ref="I28:I30"/>
    <mergeCell ref="J28:J30"/>
    <mergeCell ref="B29:E29"/>
    <mergeCell ref="F29:F30"/>
    <mergeCell ref="G29:G30"/>
    <mergeCell ref="H29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3.1</vt:lpstr>
      <vt:lpstr>3.2</vt:lpstr>
      <vt:lpstr>3.3</vt:lpstr>
      <vt:lpstr>3.4</vt:lpstr>
      <vt:lpstr> 3.4 (Contd.)</vt:lpstr>
      <vt:lpstr>3.5</vt:lpstr>
      <vt:lpstr> 3.6 (A&amp;B)</vt:lpstr>
      <vt:lpstr>'3.5'!Print_Area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2021-02-17T10:51:05Z</dcterms:created>
  <dcterms:modified xsi:type="dcterms:W3CDTF">2021-03-26T10:01:56Z</dcterms:modified>
</cp:coreProperties>
</file>